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6165" windowWidth="20730" windowHeight="6225" tabRatio="896" activeTab="0"/>
  </bookViews>
  <sheets>
    <sheet name="&quot;Startnetz-Maßnahmen&quot;" sheetId="1" r:id="rId1"/>
    <sheet name="Maßnahmenliste Varianten" sheetId="2" r:id="rId2"/>
    <sheet name="Netzausbauvorschlag FNB 2015" sheetId="3" r:id="rId3"/>
    <sheet name="Netzausbau gemäß ÄV BNetzA" sheetId="4" r:id="rId4"/>
    <sheet name="Glossar" sheetId="5" r:id="rId5"/>
  </sheets>
  <externalReferences>
    <externalReference r:id="rId8"/>
  </externalReferences>
  <definedNames>
    <definedName name="_xlnm._FilterDatabase" localSheetId="0" hidden="1">'"Startnetz-Maßnahmen"'!$A$5:$U$19</definedName>
    <definedName name="_xlnm._FilterDatabase" localSheetId="1" hidden="1">'Maßnahmenliste Varianten'!$A$5:$R$80</definedName>
    <definedName name="Art" localSheetId="0">#REF!</definedName>
    <definedName name="Art" localSheetId="1">#REF!</definedName>
    <definedName name="Art" localSheetId="3">#REF!</definedName>
    <definedName name="Art" localSheetId="2">#REF!</definedName>
    <definedName name="Art">#REF!</definedName>
    <definedName name="Auflagen_Art" localSheetId="0">#REF!</definedName>
    <definedName name="Auflagen_Art" localSheetId="1">#REF!</definedName>
    <definedName name="Auflagen_Art" localSheetId="3">#REF!</definedName>
    <definedName name="Auflagen_Art" localSheetId="2">#REF!</definedName>
    <definedName name="Auflagen_Art">#REF!</definedName>
    <definedName name="d" localSheetId="0">#REF!</definedName>
    <definedName name="d" localSheetId="1">#REF!</definedName>
    <definedName name="d" localSheetId="3">#REF!</definedName>
    <definedName name="d" localSheetId="2">#REF!</definedName>
    <definedName name="d">#REF!</definedName>
    <definedName name="_xlnm.Print_Area" localSheetId="0">'"Startnetz-Maßnahmen"'!$A$1:$W$29</definedName>
    <definedName name="_xlnm.Print_Area" localSheetId="1">'Maßnahmenliste Varianten'!$A$1:$R$90</definedName>
    <definedName name="_xlnm.Print_Area" localSheetId="3">'Netzausbau gemäß ÄV BNetzA'!$A$1:$W$88</definedName>
    <definedName name="_xlnm.Print_Area" localSheetId="2">'Netzausbauvorschlag FNB 2015'!$A$1:$W$90</definedName>
    <definedName name="_xlnm.Print_Titles" localSheetId="0">'"Startnetz-Maßnahmen"'!$1:$5</definedName>
    <definedName name="_xlnm.Print_Titles" localSheetId="1">'Maßnahmenliste Varianten'!$1:$5</definedName>
    <definedName name="_xlnm.Print_Titles" localSheetId="3">'Netzausbau gemäß ÄV BNetzA'!$1:$5</definedName>
    <definedName name="_xlnm.Print_Titles" localSheetId="2">'Netzausbauvorschlag FNB 2015'!$1:$5</definedName>
    <definedName name="Entry_Exit" localSheetId="0">#REF!</definedName>
    <definedName name="Entry_Exit" localSheetId="1">#REF!</definedName>
    <definedName name="Entry_Exit" localSheetId="3">#REF!</definedName>
    <definedName name="Entry_Exit" localSheetId="2">#REF!</definedName>
    <definedName name="Entry_Exit">#REF!</definedName>
    <definedName name="ff" localSheetId="0">#REF!</definedName>
    <definedName name="ff" localSheetId="1">#REF!</definedName>
    <definedName name="ff" localSheetId="3">#REF!</definedName>
    <definedName name="ff" localSheetId="2">#REF!</definedName>
    <definedName name="ff">#REF!</definedName>
    <definedName name="FNB" localSheetId="0">#REF!</definedName>
    <definedName name="FNB" localSheetId="1">#REF!</definedName>
    <definedName name="FNB" localSheetId="3">#REF!</definedName>
    <definedName name="FNB" localSheetId="2">#REF!</definedName>
    <definedName name="FNB">#REF!</definedName>
    <definedName name="h" localSheetId="0">#REF!</definedName>
    <definedName name="h" localSheetId="1">#REF!</definedName>
    <definedName name="h" localSheetId="3">#REF!</definedName>
    <definedName name="h" localSheetId="2">#REF!</definedName>
    <definedName name="h">#REF!</definedName>
    <definedName name="H_Gas_L_Gas" localSheetId="0">#REF!</definedName>
    <definedName name="H_Gas_L_Gas" localSheetId="1">#REF!</definedName>
    <definedName name="H_Gas_L_Gas" localSheetId="3">#REF!</definedName>
    <definedName name="H_Gas_L_Gas" localSheetId="2">#REF!</definedName>
    <definedName name="H_Gas_L_Gas">#REF!</definedName>
    <definedName name="Modellierungsergebnis">'[1]Feld'!$D$4:$D$11</definedName>
    <definedName name="Punktart" localSheetId="0">#REF!</definedName>
    <definedName name="Punktart" localSheetId="1">#REF!</definedName>
    <definedName name="Punktart" localSheetId="3">#REF!</definedName>
    <definedName name="Punktart" localSheetId="2">#REF!</definedName>
    <definedName name="Punktart">#REF!</definedName>
    <definedName name="Räume">'[1]Feld'!$B$4:$B$8</definedName>
    <definedName name="Status" localSheetId="0">#REF!</definedName>
    <definedName name="Status" localSheetId="1">#REF!</definedName>
    <definedName name="Status" localSheetId="3">#REF!</definedName>
    <definedName name="Status" localSheetId="2">#REF!</definedName>
    <definedName name="Status">#REF!</definedName>
  </definedNames>
  <calcPr fullCalcOnLoad="1"/>
</workbook>
</file>

<file path=xl/sharedStrings.xml><?xml version="1.0" encoding="utf-8"?>
<sst xmlns="http://schemas.openxmlformats.org/spreadsheetml/2006/main" count="4336" uniqueCount="624">
  <si>
    <t>ID-Nr.</t>
  </si>
  <si>
    <t>Leitung</t>
  </si>
  <si>
    <t>Sonstiges</t>
  </si>
  <si>
    <t>Länge 
[km]</t>
  </si>
  <si>
    <t>DN 
[mm]</t>
  </si>
  <si>
    <t>DP
 [bar]</t>
  </si>
  <si>
    <t>FID/
non-FID</t>
  </si>
  <si>
    <t>Verdichter 
[MW]</t>
  </si>
  <si>
    <t>Maßnahmenbeschreibung</t>
  </si>
  <si>
    <t>Netz-gebiete</t>
  </si>
  <si>
    <t>Kosten</t>
  </si>
  <si>
    <t>Lfd.
Nr.</t>
  </si>
  <si>
    <t>Netzausbau-maßnahmen/
Projekt 
(ggf. Ort/ Strecke)</t>
  </si>
  <si>
    <t>Geplante Maßnahmen bis NEP 2016 (01.04.2016)</t>
  </si>
  <si>
    <t>Geplante Maßnahmen bis NEP 2017 (01.04.2017)</t>
  </si>
  <si>
    <t>Antrag gem. § 23 ARegV</t>
  </si>
  <si>
    <t>Antrags-nummer</t>
  </si>
  <si>
    <t>Fußnoten</t>
  </si>
  <si>
    <t>Der Zeitpunkt der Inbetriebnahme kann sich erheblich verschieben durch Verzögerungen im Genehmigungsverfahren und Probleme in der Realisierung. Bei Maßnahmen in einer frühen Projektphase (z. B. in der Phase „Projektidee“) basiert die „Planerische Inbetriebnahme“ auf einer üblichen Realisierungszeit einer Leitung bzw. einer Verdichterstation. Eventuelle maßnahmenspezifische Details wurden nicht berücksichtigt.</t>
  </si>
  <si>
    <t>Für die Durchführung der Maßnahme wurde(n) die (der) genannte(n) Fernleitungsnetzbetreiber durch das Änderungsverlangen der BNetzA zum NEP 2012 vom 10.12.2012 gemäß EnWG § 15a Abs. 3 S.6 bestimmt.</t>
  </si>
  <si>
    <t>Auswirkungen stellen lediglich eine grobe Indikation dar.</t>
  </si>
  <si>
    <r>
      <t>Auswirkung auf Bedarfsabdeckung</t>
    </r>
    <r>
      <rPr>
        <b/>
        <vertAlign val="superscript"/>
        <sz val="10"/>
        <rFont val="Arial"/>
        <family val="2"/>
      </rPr>
      <t>3</t>
    </r>
  </si>
  <si>
    <r>
      <t>Planerische Inbetrieb-nahme</t>
    </r>
    <r>
      <rPr>
        <b/>
        <vertAlign val="superscript"/>
        <sz val="10"/>
        <rFont val="Arial"/>
        <family val="2"/>
      </rPr>
      <t>1</t>
    </r>
  </si>
  <si>
    <t>H-Gas/ 
L-Gas</t>
  </si>
  <si>
    <t>Geplante Maßnahmen bis NEP 2018 (01.04.2018)</t>
  </si>
  <si>
    <t>007-01/ 
009-01</t>
  </si>
  <si>
    <t>H-Gas</t>
  </si>
  <si>
    <t>GUD/ OGE</t>
  </si>
  <si>
    <t/>
  </si>
  <si>
    <t>(2+1) x 8</t>
  </si>
  <si>
    <t>FID</t>
  </si>
  <si>
    <t>Ja</t>
  </si>
  <si>
    <t>BK4-10-209A01</t>
  </si>
  <si>
    <t>Fertigstellung</t>
  </si>
  <si>
    <t xml:space="preserve">- Anschluss der neuen Kraftwerke in Kiel und Flensburg
- Steigerung der Exportleistung in Richtung Dänemark
</t>
  </si>
  <si>
    <t>GUD</t>
  </si>
  <si>
    <t>---</t>
  </si>
  <si>
    <t>011-01</t>
  </si>
  <si>
    <t>Loop Fockbek-Ellund*</t>
  </si>
  <si>
    <t>Teilweiser Loop zur DEUDAN
(von Fockbek bis Ellund)</t>
  </si>
  <si>
    <t xml:space="preserve"> </t>
  </si>
  <si>
    <t>- Anschluss der neuen Kraftwerke in Kiel und Flensburg
- Steigerung der Exportleistung in Richtung Dänemark</t>
  </si>
  <si>
    <t>024-04a</t>
  </si>
  <si>
    <t xml:space="preserve">Loop Schwandorf - Forchheim </t>
  </si>
  <si>
    <t xml:space="preserve">H-Gas </t>
  </si>
  <si>
    <t>bayernets/ OGE</t>
  </si>
  <si>
    <t>non-FID</t>
  </si>
  <si>
    <t>BK4-11-1072</t>
  </si>
  <si>
    <t>12/2017</t>
  </si>
  <si>
    <t>Erhöhung der Überspeisekapazität OGE mit bayernets, Speicher 7Fields, Haidach</t>
  </si>
  <si>
    <t>OGE</t>
  </si>
  <si>
    <t>024-04b</t>
  </si>
  <si>
    <t>024-04c</t>
  </si>
  <si>
    <t>026-06</t>
  </si>
  <si>
    <t>VDS Rothenstadt*</t>
  </si>
  <si>
    <t>Neubau VDS Rothenstadt</t>
  </si>
  <si>
    <t>GRTgazD/ OGE</t>
  </si>
  <si>
    <t>(2+1) x 15</t>
  </si>
  <si>
    <t xml:space="preserve">GRTgazD: Ja, OGE: Ja </t>
  </si>
  <si>
    <t>12/2018</t>
  </si>
  <si>
    <t>GRTgazD/
OGE</t>
  </si>
  <si>
    <t>028-04</t>
  </si>
  <si>
    <t>BK4-12-4333</t>
  </si>
  <si>
    <t>030-02</t>
  </si>
  <si>
    <t>Errichtung MONACO-Leitung Bauabschnitt 1 von Burghausen nach Finsing (inkl. GDRM-Anlagen)</t>
  </si>
  <si>
    <t>bn: BK4-13-288</t>
  </si>
  <si>
    <t>bayernets</t>
  </si>
  <si>
    <t>036-04</t>
  </si>
  <si>
    <t>bayernets/ OGE/ terranets bw</t>
  </si>
  <si>
    <t>(2+1) x 11</t>
  </si>
  <si>
    <t>Projektidee</t>
  </si>
  <si>
    <t>Machbarkeitsstudie</t>
  </si>
  <si>
    <t>12/2019</t>
  </si>
  <si>
    <t>038-01</t>
  </si>
  <si>
    <t>VDS Werne*</t>
  </si>
  <si>
    <t>Reversierung Süd-Nord</t>
  </si>
  <si>
    <t>BK4-11-1070</t>
  </si>
  <si>
    <t>040-05</t>
  </si>
  <si>
    <t>Neubau VDS Werne</t>
  </si>
  <si>
    <t>Maschinenauslegung angepasst auf Basis aktueller Erkenntnisse der Projektabwicklung</t>
  </si>
  <si>
    <t>BK4-12-921</t>
  </si>
  <si>
    <t>045-04</t>
  </si>
  <si>
    <t>OGE/ TG</t>
  </si>
  <si>
    <t>Neubau VDS Herbstein</t>
  </si>
  <si>
    <t>GASCADE/ OGE</t>
  </si>
  <si>
    <t>BK4-12-4320</t>
  </si>
  <si>
    <t>062-01</t>
  </si>
  <si>
    <t>Errichtung GDRM-Anlage Landshut</t>
  </si>
  <si>
    <t>bn: BK4-13-287</t>
  </si>
  <si>
    <t>12/2015</t>
  </si>
  <si>
    <t>067-02</t>
  </si>
  <si>
    <t>L-Gas</t>
  </si>
  <si>
    <t>keine</t>
  </si>
  <si>
    <t>12/2023</t>
  </si>
  <si>
    <t>069-01a</t>
  </si>
  <si>
    <t>Leitungsneubauvorhaben</t>
  </si>
  <si>
    <t>terranets bw</t>
  </si>
  <si>
    <t>BK4-10-176
BK4-11-209</t>
  </si>
  <si>
    <t>erhöhte Kapazitätsnachfrage in Baden-Württemberg, zusätzliche frei zuordenbare Transportkapazitäten</t>
  </si>
  <si>
    <t>Kapazität 
300.000 m3/h (Vn)</t>
  </si>
  <si>
    <t>069-01c</t>
  </si>
  <si>
    <t>M+R Ettlingen</t>
  </si>
  <si>
    <t>069-01d</t>
  </si>
  <si>
    <t>M+R Leonberg</t>
  </si>
  <si>
    <t>072-03</t>
  </si>
  <si>
    <t>VDS Ochtrup inkl. Anbindung und GDRM-Anlagen*</t>
  </si>
  <si>
    <t>Erhöhung der Transportkapazität</t>
  </si>
  <si>
    <t>(1+1) x 12</t>
  </si>
  <si>
    <t>ja</t>
  </si>
  <si>
    <t xml:space="preserve">BK4-10-172 </t>
  </si>
  <si>
    <t>Inbetriebnahme</t>
  </si>
  <si>
    <t>Bereitstellung zusätzlicher Einspeisekapazität (TaK) für Speicher in Epe; Reduzierung von Restriktionen bestehender lastabhängig fest frei zuordenbarer Einspeisekapazitäten (laFZK) der TG; Schaffung zusätzlicher Exit-Kapazitäten im östlichen Ruhrgebiet</t>
  </si>
  <si>
    <t>TG</t>
  </si>
  <si>
    <t>083-05</t>
  </si>
  <si>
    <t>Neubau Leitung Rehden-Drohne, Erweiterung VDS Rehden</t>
  </si>
  <si>
    <t>(1) x 13</t>
  </si>
  <si>
    <t>BK4-13-035</t>
  </si>
  <si>
    <t>101-01</t>
  </si>
  <si>
    <t>Nowega</t>
  </si>
  <si>
    <t>BK4-12-881</t>
  </si>
  <si>
    <t>Neubau VDS Hamburg, Erweiterung GDRM Anlandestation</t>
  </si>
  <si>
    <t>nein</t>
  </si>
  <si>
    <t>12/2024</t>
  </si>
  <si>
    <t>111-01</t>
  </si>
  <si>
    <t>Anbindung Ahlten 3*</t>
  </si>
  <si>
    <t>Neubau einer Verbindungsleitung zwischen der Avacon HDN Station Ahlten 3 und dem Nowega Fernleitungsnetz.</t>
  </si>
  <si>
    <t>BK4-13-329</t>
  </si>
  <si>
    <t>Bereitstellung von FZK Kapazitäten am Punkt Ahlten 3 aus dem Marktgebiet Gaspool zur Versorgung der HDN.</t>
  </si>
  <si>
    <t>112-01</t>
  </si>
  <si>
    <t>Ringschluss Kraichgauleitung</t>
  </si>
  <si>
    <t>Nein</t>
  </si>
  <si>
    <t>Erhöhung der frei zuordenbaren Kapazität für die Versorgung von Gaskunden, insbesondere im Raum Stuttgart</t>
  </si>
  <si>
    <t>113-01</t>
  </si>
  <si>
    <t>Anbindung Schwarzwaldleitung</t>
  </si>
  <si>
    <t>Erhöhung der frei zuordenbaren Kapazität für die Versorgung von Gaskunden, insbesondere im Raum Reutlingen</t>
  </si>
  <si>
    <t>115-01</t>
  </si>
  <si>
    <t>Ausbau VDS Scharenstetten</t>
  </si>
  <si>
    <t>Zusatz-Kapazität 
350.000 m3/h (Vn)</t>
  </si>
  <si>
    <t>10/2016</t>
  </si>
  <si>
    <t>Erhöhung der Transportkapazität in Baden-Württemberg</t>
  </si>
  <si>
    <t>116-01</t>
  </si>
  <si>
    <t>M+R Raum Pforzheim- Bietigheim</t>
  </si>
  <si>
    <t>Kapazität 
150.000 m3/h (Vn)</t>
  </si>
  <si>
    <t>117-01</t>
  </si>
  <si>
    <t>119-01</t>
  </si>
  <si>
    <t>Anbindung L-Gas Versorgung und Erhöhung der Überspeisekapazität zwischen Drucksystemen H-Gas</t>
  </si>
  <si>
    <t>Anpassung bestehender M+R Station</t>
  </si>
  <si>
    <t>BK4-11-211</t>
  </si>
  <si>
    <t>- Netzverstärkung
- Umstellung von L-Gas Bereichen</t>
  </si>
  <si>
    <t>121-01</t>
  </si>
  <si>
    <t>Anbindung L-Gas Versorgung und Erhöhung der Überspeisekapazität</t>
  </si>
  <si>
    <t>125-01</t>
  </si>
  <si>
    <t>Projekt Wedel*</t>
  </si>
  <si>
    <t>Kapazitätsbereitstellung für KW Wedel</t>
  </si>
  <si>
    <t>BK4-12-916</t>
  </si>
  <si>
    <t>- neuer Anschluss KW Wedel</t>
  </si>
  <si>
    <t>201-01</t>
  </si>
  <si>
    <t>M+R Tachenhausen</t>
  </si>
  <si>
    <t>Erhöhung der Flexibilität der Steuerung von Gasmengen</t>
  </si>
  <si>
    <t>(1+1) x 25</t>
  </si>
  <si>
    <t>Neubau Leitung St. Hubert-Eynatten, inkl. GDRM-Anlagen</t>
  </si>
  <si>
    <t>Neubau Leitung Legden-St. Hubert, inkl. GDRM-Anlagen</t>
  </si>
  <si>
    <t>206-01</t>
  </si>
  <si>
    <t>Errichtung von GDRM-Anlagen auf der MEGAL vor VDS Mittelbrunn, um den Druck herunterregeln zu können, damit Gasmengen von der TENP auf die MEGAL überspeist werden können.</t>
  </si>
  <si>
    <t>207-01</t>
  </si>
  <si>
    <t>Errichtung einer neuen GDRM-Anlage zur Überspeisung von Gasmengen in Obermichelbach von der Leitung Obermichelbach-Amerdingen in die MEGAL</t>
  </si>
  <si>
    <t>208-01</t>
  </si>
  <si>
    <t>Erweiterung der GDRM-Anlage VDS Rimpar (MEGAL)</t>
  </si>
  <si>
    <t>209-01</t>
  </si>
  <si>
    <t>220-01</t>
  </si>
  <si>
    <t>BK4-13-1711</t>
  </si>
  <si>
    <t>- Ankündigung des Umstellungsgebietes ist erfolgt.
- Sicherstellung der Versorgungssicherheit im L-Gas Bereich durch Marktraumumstellung
- Erfüllung zusätzlicher interner Bestellungen
- Anschluss KW Wolfsburg</t>
  </si>
  <si>
    <t>221-01</t>
  </si>
  <si>
    <t>2017-2020</t>
  </si>
  <si>
    <t>- Sicherstellung der Versorgungssicherheit im L-Gas Bereich durch Marktraumumstellung
- Erfüllung zusätzlicher interner Bestellungen</t>
  </si>
  <si>
    <t>223-01</t>
  </si>
  <si>
    <t>Umstellung auf H-Gas (Bereich: Bremen Nord, Bremerhaven bis Cuxhaven und östlicher Teil des Netzes der EWE Netz)**</t>
  </si>
  <si>
    <t>Schaffung der technischen Voraussetzungen für die Umstellung des Bereiches Bremen bis Cuxhaven und Modifikation auf der Station Ganderkesee</t>
  </si>
  <si>
    <t>Errichtung einer neuen GDRM-Anlage zur Verbindung der Leitung Wardenburg-Werne und der Leitung Bremen-Osnabrück sowie der hierzu erforderlichen neuen Verbindungsleitung</t>
  </si>
  <si>
    <t>BK4-13-284</t>
  </si>
  <si>
    <t>Errichtung einer neuen GDRM-Anlage zur Verbindung der Leitung Rysum-Werne und der Leitung Bentheim-Dorsten sowie der hierzu erforderlichen neuen Verbindungsleitung</t>
  </si>
  <si>
    <t>230-01</t>
  </si>
  <si>
    <t>Anpassungen des Transportsystems zur Umstellung des Netzgebietes Nr. 4 Hüthum von L- auf H-Gas</t>
  </si>
  <si>
    <t>16/25/70</t>
  </si>
  <si>
    <t>GDRM-Anlage</t>
  </si>
  <si>
    <t>Marktraumumstellung Hüthum</t>
  </si>
  <si>
    <t>Reversierung TENP**</t>
  </si>
  <si>
    <t>Fluxys TENP/ OGE</t>
  </si>
  <si>
    <t>Errichtung GDRM- &amp; Nebenanlagen zur Konvertierung von H- zu L-Gas</t>
  </si>
  <si>
    <t>229-01</t>
  </si>
  <si>
    <t>231-01</t>
  </si>
  <si>
    <t>Wird in den folgenden NEP ergänzt.  Die notwendigen Anpassungen sind noch nicht identifiziert. Die angegebenen Kosten stellen eine grobe Indikation dar.</t>
  </si>
  <si>
    <t>Errichtung einer neuen GDRM-Anlage zur Verbindung des GTG Netzes mit der Jordgas für den H-Gas-Antransport</t>
  </si>
  <si>
    <t>2023</t>
  </si>
  <si>
    <t>Leitungsneubauvorhaben 
(inkl. GDRM-Anlagen)</t>
  </si>
  <si>
    <t>07/2017</t>
  </si>
  <si>
    <t>Anschluss von großen Letzverbrauchern (Industriebetriebe und Kraftwerke) an das deutsche Fernleitungsnetz;
Vermeidung von Teilnetz-Bildung.</t>
  </si>
  <si>
    <t>Erhöhung der Überspeisekapazität zwischen OGE und bayernets; Speicher 7Fields, Haidach, Kraftwerk Burghausen; Erhöhung der Exit-Kapazitäten für nachgelagerte Netzbetreiber; PCI-Status zur Erhöhung des grenzüberschreitenden Gasaustausches zwischen Deutschland und Österreich (PCI-Projekt Nr. 5.18 im Anhang der EU-Verordnung Nr. 347/2013 vom 10.01.2014).</t>
  </si>
  <si>
    <t>Erhöhung Exit-Kapazität zu nachgelagerten Netzbetreibern.</t>
  </si>
  <si>
    <t>II.A 2025</t>
  </si>
  <si>
    <t>II.B 2025</t>
  </si>
  <si>
    <t>Anpassung der VS Achim</t>
  </si>
  <si>
    <t>Neubau einer Verdichterstation für West-Ost und Ost-West Flussrichtung</t>
  </si>
  <si>
    <t>2020</t>
  </si>
  <si>
    <t>Erweiterung der Überspeiseleistung aus der NEL</t>
  </si>
  <si>
    <t>- Übernahme erhöhter Leistungen aus der NEL/Greifswald (H-Gas Quellen Verteilung)
- Erhöhung der Austauschmöglichkeiten im Marktgebiet GASPOOL</t>
  </si>
  <si>
    <t>Umstellung von L- auf H-Gas des Bereiches Walsrode / Fallingbostel. Hierfür sind nach aktueller Planung u. a. Einzelmaßnahmen wie                * Errichtung einer Station
* Schaffung einer Verbindung zwischen NETRA und ETL 52 
*Trennungsmaßnahmen auf ETL 52 und ETL 22  notwendig für
a) die Versorgung des Bereiches mit H-Gas
b) die Trennung des Bereiches vom L-Gas-Transportnetz</t>
  </si>
  <si>
    <t>Umstellung von L- auf H-Gas des Bereiches Luttum bis Wolfsburg. Hierfür sind nach aktueller Planung u. a. Einzelmaßnahmen nötig wie
* Anbindung der Leitung Rehden-Voigtei an das GUD Netz in Voigtei  sowie Schaffung der technischen Voraussetzungen zur Übernahme des Gases in Voigtei
*Technische Änderungen an der Station Kolshorn
* Verbindung der Lehringen-Kolshorn Leitung mit der Achim-Kolshorn Leitung im Bereich Luttum/Lehringen
* Qualitätstrennende Maßnahmen im Bereich Kolshorn bis Sophiental</t>
  </si>
  <si>
    <t>222-02</t>
  </si>
  <si>
    <t>(1 + 1) x 6</t>
  </si>
  <si>
    <t>Teilweiser Loop zu bestehender Leitung (von Heidenau bis Sauensiek)</t>
  </si>
  <si>
    <t>2025</t>
  </si>
  <si>
    <t>Neubau VDS Amerdingen/ Wertingen</t>
  </si>
  <si>
    <t>110-06</t>
  </si>
  <si>
    <t>12/2025</t>
  </si>
  <si>
    <t>083-06</t>
  </si>
  <si>
    <t>Erweiterung GDRM-Anlage Schwandorf</t>
  </si>
  <si>
    <t>Erweiterung GDRM-Anlage Arresting</t>
  </si>
  <si>
    <t>(2+1) x 13</t>
  </si>
  <si>
    <t>Loop Forchheim - Finsing inkl. GRDM-Anlage Finsing</t>
  </si>
  <si>
    <t>203-02</t>
  </si>
  <si>
    <t>Neubau VDS ZEELINK (VDS Rheinland)</t>
  </si>
  <si>
    <t>Maschinenauslegung optimiert auf Basis aktueller Erkenntnisse</t>
  </si>
  <si>
    <t>12/2020</t>
  </si>
  <si>
    <t>204-02</t>
  </si>
  <si>
    <t>205-02</t>
  </si>
  <si>
    <t xml:space="preserve">GDRM-Anlage Mittelbrunn*
</t>
  </si>
  <si>
    <t xml:space="preserve"> Speicher 7Fields, Haidach</t>
  </si>
  <si>
    <t>GDRM-Anlage Obermichelbach*</t>
  </si>
  <si>
    <t>GDRM-Anlage Rimpar*</t>
  </si>
  <si>
    <t>GDRM-Anlage Gernsheim*</t>
  </si>
  <si>
    <t xml:space="preserve">Erweiterung der GDRM-Anlage Gernsheim für die
Überspeisung von Gasmengen von der MEGAL in Richtung Scheidt </t>
  </si>
  <si>
    <t>Reversierung (West-Ost) der VDS MEGAL Waidhaus</t>
  </si>
  <si>
    <t>Zusätzlicher Importbedarf gemäß H-Gas Quellenverteilung</t>
  </si>
  <si>
    <t>GDRM-Anlage Epe**</t>
  </si>
  <si>
    <t>Neubau GDRM-Anlage Epe</t>
  </si>
  <si>
    <t xml:space="preserve">GDRM-Anlage Mittelbrunn**
</t>
  </si>
  <si>
    <t>Erweiterung der GDRM-Anlage Mittelbrunn zur Erhöhung der Überspeisemöglichkeit MEGAL &lt;-&gt; TENP</t>
  </si>
  <si>
    <t>GDRM-Anlage Gernsheim**</t>
  </si>
  <si>
    <t>Erweiterung der GDRM-Anlage Gernsheim für die
Überspeisung von Gasmengen von Scheidt in Richtung MEGAL</t>
  </si>
  <si>
    <t xml:space="preserve">Erhöhung der Überspeisekapazität OGE mit bayernets/ terranets bw
</t>
  </si>
  <si>
    <t>VDS MEGAL Rimpar**</t>
  </si>
  <si>
    <t>Erweiterung VDS MEGAL Rimpar für den Fahrweg in Richtung Sannerz</t>
  </si>
  <si>
    <t>GDRM-Anlage Reichertsheim**</t>
  </si>
  <si>
    <t>Neubau GDRM-Anlage Reichertsheim</t>
  </si>
  <si>
    <t>Erhöhung der Überspeisekapazität OGE mit bayernets</t>
  </si>
  <si>
    <t>Druckanhebung der Leitung Schlüchtern-Rimpar von 80 auf 84 barg</t>
  </si>
  <si>
    <t>224-02</t>
  </si>
  <si>
    <t>GDRM-Anlage Nordlohne und Verbindungsleitung**</t>
  </si>
  <si>
    <t>Anpassung der Anlagenleistung</t>
  </si>
  <si>
    <t>225-02</t>
  </si>
  <si>
    <t>GDRM-Anlage Legden und Verbindungsleitung**</t>
  </si>
  <si>
    <t>226-02</t>
  </si>
  <si>
    <t>GDRM-Anlage Rechtenbach und Verbindungsleitung**</t>
  </si>
  <si>
    <t>Errichtung einer neuen GDRM-Anlage zur Verbindung der Leitungen Lauterbach-Scheidt, Frankfurter Leitung, Leitung Weidenhausen-Giessen, der neu zu errichtenden Leitung Weidenhausen-Gießen sowie der hierzu erforderlichen neuen Verbindungsleitung</t>
  </si>
  <si>
    <t>Standortverschiebung von Weidenhausen nach Rechtenbach</t>
  </si>
  <si>
    <t>227-02</t>
  </si>
  <si>
    <t>GDRM-Anlage Marburg und Verbindungsleitung, sowie eine neue Leitung**</t>
  </si>
  <si>
    <t>Errichtung einer neuen GDRM-Anlage zur Verbindung der Leitung Werne-Schlüchtern und der Leitung Großseelheim-Marburg, der hierzu erforderlichen Verbindungsleitung, sowie einer neuen Leitung</t>
  </si>
  <si>
    <t>228-02</t>
  </si>
  <si>
    <t>GDRM-Anlage Hilter und Verbindungsleitung**</t>
  </si>
  <si>
    <t>Errichtung einer neuen GDRM-Anlage zur Verbindung der Leitung Wardenburg-Werne und der Leitung in Richtung Osnabrück sowie der hierzu erforderlichen neuen Verbindungsleitung</t>
  </si>
  <si>
    <t>GDRM-Anlage Weidenhausen und Verbindungsleitung**</t>
  </si>
  <si>
    <t>Errichtung einer neuen GDRM-Anlage zur Verbindung der Leitungen Lauterbach-Scheidt und Scheidt-Weidenhausen sowie der hierzu erforderlichen neuen Verbindungsleitung</t>
  </si>
  <si>
    <t>Errichtung einer neu zu bauenden Leitung zwischen Weidenhausen und Gießen</t>
  </si>
  <si>
    <t>Schieberanlage Paffrath und Verbindungsleitung**</t>
  </si>
  <si>
    <t>Errichtung einer neuen Schieberanlage zur Verbindung der Leitung Werne-Paffrath und der Aggertalleitung von Thyssengas</t>
  </si>
  <si>
    <t>Schieberanlage Niederpleis und Verbindungsleitung**</t>
  </si>
  <si>
    <t>Errichtung einer neuen Schieberanlage zur Verbindung der Leitung Paffrath-Rüsselsheim und der Leitung in Richtung Niederpleis sowie der hierzu erforderlichen neuen Verbindungsleitung</t>
  </si>
  <si>
    <t>Schieberanlage Neukirchen und Verbindungsleitung**</t>
  </si>
  <si>
    <t>Errichtung einer neuen Schieberanlage zur Verbindung der Leitung St.Hubert-Paffrath und der Leitung in Richtung Düsseldorf sowie der hierzu erforderlichen neuen Verbindungsleitung</t>
  </si>
  <si>
    <t>Schieberanlage Horrem und Verbindungsleitung**</t>
  </si>
  <si>
    <t>Errichtung einer neuen Schieberanalge zur Verbindung der Leitung St.Hubert-Paffrath und der Leitung in Richtung Dormagen sowie der hierzu erforderlichen neuen Verbindungsleitung</t>
  </si>
  <si>
    <t>GDRM-Anlage Niederschelden und Verbindungsleitung**</t>
  </si>
  <si>
    <r>
      <t>Errichtung einer neuen GDRM-Anlage zur Verbindung der Leitungen in Richtung Werdohl, Haiger, Wissen und Radevormwald</t>
    </r>
    <r>
      <rPr>
        <sz val="10"/>
        <rFont val="Arial"/>
        <family val="2"/>
      </rPr>
      <t xml:space="preserve"> sowie der hierzu erforderlichen neuen Verbindungsleitung </t>
    </r>
  </si>
  <si>
    <t>GDRM-Anlage Langenscheid und Verbindungsleitung**</t>
  </si>
  <si>
    <t>Errichtung einer neuen GDRM-Anlage zur Verbindung der Leitung Scheidt-Wetzlar und der Leitung Wesseling-Raunheim sowie der hierzu erforderlichen Verbindungsleitung</t>
  </si>
  <si>
    <t>GDRM-Anlage Siegwiesen und Verbindungsleitung**</t>
  </si>
  <si>
    <t>Errichtung einer neuen GDRM-Anlage zur Verbindung der Leitung in Richtung Koblenz und der Leitung in Richtung Bonn sowie der hierzu erforderlichen Verbindungsleitung</t>
  </si>
  <si>
    <t>GDRM-Anlage Elsdorf und Verbindungsleitung**</t>
  </si>
  <si>
    <t>Errichtung einer neuen GDRM-Anlage zur Verbindung der Leitung Paffrath-Rüsselsheim und der Leitungen in Richtung Dorsten und Köln sowie der hierzu erforderlichen Verbindungsleitung</t>
  </si>
  <si>
    <t xml:space="preserve">GDRM-Anlage Scheidt** </t>
  </si>
  <si>
    <t>Erweiterung GDRM-Anlage zur Verbindung der L-Gas und H-Gas Leitungen auf der Station Scheidt</t>
  </si>
  <si>
    <t>Loop Ltg. Voigtslach - Paffrath (NETG)</t>
  </si>
  <si>
    <t xml:space="preserve">VDS MEGAL Rimpar </t>
  </si>
  <si>
    <t>Neubau VDS MEGAL Rimpar</t>
  </si>
  <si>
    <t>(2 + 1) x 13</t>
  </si>
  <si>
    <t>Neubau VDS St. Hubert</t>
  </si>
  <si>
    <t>(1 + 1) x 13</t>
  </si>
  <si>
    <t>GDRM-Anlage Leeheim**</t>
  </si>
  <si>
    <t>Neubau GDRM-Anlage Leeheim</t>
  </si>
  <si>
    <t>Anpassungen des Transportsystems der OGE zur Umstellung der OGE- Netzgebiete im Zeitraum von 2021 bis 2025</t>
  </si>
  <si>
    <t>wird in den folgenden NEP konkretisiert</t>
  </si>
  <si>
    <t>Schieberanlage Ergste und Verbindungsleitung**</t>
  </si>
  <si>
    <t>Errichtung einer neuen Schieberanlage zur Verbindung der Leitung Werne-Paffrath und dem Regler Ergste sowie der hierzu erforderlichen neuen Verbindungsleitung</t>
  </si>
  <si>
    <t>12/2021</t>
  </si>
  <si>
    <t>GDRM-Anlage Asbeck und Verbindungsleitung**</t>
  </si>
  <si>
    <t>Errichtung einer neuen GDRM-Anlage zur Verbindung der Leitung Werne- Schlüchtern und der Leitung Beckum-Werdohl sowie der hierzu erforderlichen neuen Verbindungsleitung</t>
  </si>
  <si>
    <t>Schieberanlage Rauschendorf und Verbindungsleitung**</t>
  </si>
  <si>
    <t>Errichtung einer neuen Schieberanlage zur Verbindung der Leitung Wesseling-Raunheim und der Leitung Koblenz-Frankfurt sowie der hierzu erforderlichen neuen Verbindungsleitung</t>
  </si>
  <si>
    <t>Schieberanlage Oberaden und Verbindungsleitung**</t>
  </si>
  <si>
    <t>Errichtung einer neuen Schieberanlage zur Verbindung der Leitung Werne-Paffrath und dem Regler Oberaden sowie der hierzu erforderlichen Verbindungsleitung</t>
  </si>
  <si>
    <t>12/2022</t>
  </si>
  <si>
    <t>GDRM-Anlage Porz**</t>
  </si>
  <si>
    <t>Erweiterung GDRM-Anlage zur Verbindung der L-Gas und H-Gas Leitungen auf der Station Porz</t>
  </si>
  <si>
    <t>GDRM-Anlage Paffrath**</t>
  </si>
  <si>
    <t>Errichtung einer neuen GDRM-Anlage zur Verbindung der Leitung Werne Paffrath und der Leitung St. Hubert-Paffrath</t>
  </si>
  <si>
    <t xml:space="preserve">(1 x 25) +    (2 x 12)
</t>
  </si>
  <si>
    <t>Anpassungen des Transportsystems zur Umstellung des Netzgebietes Nr. 24 Bergheim 1 von L- auf H-Gas</t>
  </si>
  <si>
    <t>Ltg. Datteln-Herne</t>
  </si>
  <si>
    <t>Netzverstärkung und Kraftwerksanbindung</t>
  </si>
  <si>
    <t>Schaffung der Ausspeisekapazitäten für das GuD-Kraftwerk Herne (BNetzA ID BNAP125)</t>
  </si>
  <si>
    <t>Anpassungen des Transportsystems der TG zur Umstellung der aufgeführten Netzgebiete im Zeitraum von 2022 bis 2025</t>
  </si>
  <si>
    <r>
      <t>M+R</t>
    </r>
    <r>
      <rPr>
        <sz val="10"/>
        <rFont val="Arial"/>
        <family val="2"/>
      </rPr>
      <t xml:space="preserve"> Raum Leonberg- Reutlingen</t>
    </r>
  </si>
  <si>
    <t>II.A/ II.B 2020</t>
  </si>
  <si>
    <t>300-01</t>
  </si>
  <si>
    <t>301-01</t>
  </si>
  <si>
    <t>302-01</t>
  </si>
  <si>
    <t>303-01</t>
  </si>
  <si>
    <t>304-01</t>
  </si>
  <si>
    <t>305-01</t>
  </si>
  <si>
    <t>306-01</t>
  </si>
  <si>
    <t>307-01</t>
  </si>
  <si>
    <t>308-01</t>
  </si>
  <si>
    <t>309-01</t>
  </si>
  <si>
    <t>310-01</t>
  </si>
  <si>
    <t>311-01</t>
  </si>
  <si>
    <t>312-01</t>
  </si>
  <si>
    <t>313-01</t>
  </si>
  <si>
    <t>314-01</t>
  </si>
  <si>
    <t>315-01</t>
  </si>
  <si>
    <t>316-01</t>
  </si>
  <si>
    <t>320-01</t>
  </si>
  <si>
    <t>321-01</t>
  </si>
  <si>
    <t>322-01</t>
  </si>
  <si>
    <t>323-01</t>
  </si>
  <si>
    <t>324-01</t>
  </si>
  <si>
    <t>325-01</t>
  </si>
  <si>
    <t>326-01</t>
  </si>
  <si>
    <t>327-01</t>
  </si>
  <si>
    <t>328-01</t>
  </si>
  <si>
    <t>329-01</t>
  </si>
  <si>
    <t>330-01</t>
  </si>
  <si>
    <t>331-01</t>
  </si>
  <si>
    <t>332-01</t>
  </si>
  <si>
    <t>333-01</t>
  </si>
  <si>
    <t>334-01</t>
  </si>
  <si>
    <t>335-01</t>
  </si>
  <si>
    <t>336-01</t>
  </si>
  <si>
    <t>337-01</t>
  </si>
  <si>
    <t>338-01</t>
  </si>
  <si>
    <t>339-01</t>
  </si>
  <si>
    <t>Schaffung der technischen Voraussetzungen für die Umstellung des Bereiches Bremen, Achim und Delmenhorst
- Erweiterung der Stationen Bremen Süd Brinkum, Bremen Dreye, Bremen Süd Bollen, Bremen Ost und Delmenhorst
- Integration der derzeitigen L-Gas-Netzkopplungspunkte zwischen OGE und wesernetz GmbH in das GUD-H-Gas-System</t>
  </si>
  <si>
    <t>* Es werden die im NEP 2014 zugrundegelegten Kosten weiterverwendet</t>
  </si>
  <si>
    <t>VDS Amerdingen/ Wertingen*</t>
  </si>
  <si>
    <t>Überspeisung Embsen**</t>
  </si>
  <si>
    <t>Umstellung des Netzgebietes Bergheim 1 auf H-Gas**</t>
  </si>
  <si>
    <t>Modellierungsvariante</t>
  </si>
  <si>
    <t>x</t>
  </si>
  <si>
    <t>Systemverbindungen und -anpassungen für L-H-Gas-Umstellung 2022-2025**</t>
  </si>
  <si>
    <t>2021-2025</t>
  </si>
  <si>
    <t>GDRM-Anlage Schwandorf*</t>
  </si>
  <si>
    <t>GDRM-Anlage Arresting*</t>
  </si>
  <si>
    <t>Ltg. Forchheim Finsing*</t>
  </si>
  <si>
    <t>VDS Herbstein*</t>
  </si>
  <si>
    <t>VDS Scharenstetten*</t>
  </si>
  <si>
    <t>M+R Raum Pforzheim- Bietigheim*</t>
  </si>
  <si>
    <t>M+R Raum Leonberg- Reutlingen*</t>
  </si>
  <si>
    <t>M+R Achim*</t>
  </si>
  <si>
    <t>M+R Ganderkesee*</t>
  </si>
  <si>
    <t>M+R Tachenhausen*</t>
  </si>
  <si>
    <t>Umstellung auf H-Gas (Bereich: Luttum bis Wolfsburg)*</t>
  </si>
  <si>
    <t>GDRM-Anlage Wiefelstede**</t>
  </si>
  <si>
    <t>MONACO 1*</t>
  </si>
  <si>
    <t>M+R Landshut*</t>
  </si>
  <si>
    <t>Konvertierung Rehden*</t>
  </si>
  <si>
    <t>Umstellung des Netzgebietes Hüthum auf H-Gas*</t>
  </si>
  <si>
    <t>Summen</t>
  </si>
  <si>
    <t>GASCADE</t>
  </si>
  <si>
    <r>
      <rPr>
        <sz val="10"/>
        <rFont val="Arial"/>
        <family val="2"/>
      </rPr>
      <t>NOWAL*</t>
    </r>
    <r>
      <rPr>
        <vertAlign val="superscript"/>
        <sz val="10"/>
        <rFont val="Arial"/>
        <family val="2"/>
      </rPr>
      <t>2</t>
    </r>
  </si>
  <si>
    <t>** Individuelle Kosteneinschätzung</t>
  </si>
  <si>
    <t>- Absicherung bisheriger unterbrechbarer Transportleistung auf feste Kapazitäten
- Spitzenlastdeckung zu Hochlastphasen
- Kompensation rückläufiger dt. L-Gas Produktion zu Spitzenlastzeiten
- Absicherung von TaK Speicher Kapazitäten
- Bereitstellung von H-Gas Kapazitäten für GUD im Rahmen der L-H-Gas-Umstellung</t>
  </si>
  <si>
    <t>Gesamtsumme Leitungslänge
[km]</t>
  </si>
  <si>
    <t>Gesamtsumme Verdichter-leistung 
[MW]</t>
  </si>
  <si>
    <t>Kosten
[Mio. €]</t>
  </si>
  <si>
    <t>Aktueller Projektstatus/
Entwicklungs-stand</t>
  </si>
  <si>
    <t>Durchführendes Unternehmen</t>
  </si>
  <si>
    <t>Anteile bei 
gemeinsamer
Federführung</t>
  </si>
  <si>
    <t>Erhöhung der Überspeisekapazitäten mit TG, Erhöhung der Überspeisekapazität Ellund, Speicher 7Fields, Haidach, L-H-Gas-Umstellungsgebiete</t>
  </si>
  <si>
    <t>L-H-Gas-Umstellungsgebiete</t>
  </si>
  <si>
    <t xml:space="preserve">Erhöhung der Überspeisekapazität OGE mit bayernets/ terranets bw und L-H-Gas-Umstellungsgebiete
</t>
  </si>
  <si>
    <t>Entwurfsplanung</t>
  </si>
  <si>
    <t>geplant für 2015</t>
  </si>
  <si>
    <t>Wegerechtserwerb, Material- und Leistungsbeschaffung
Bauvorbereitung</t>
  </si>
  <si>
    <t>Inbetriebnahme
Projektabschluss</t>
  </si>
  <si>
    <t>Durchführung Planfeststellungs-verfahren, Wegerechtserwerb</t>
  </si>
  <si>
    <t>Entwurfsplanung
Vorbereitung BImSchG,
Grundstückserwerb</t>
  </si>
  <si>
    <t>Durchführung BImSchG</t>
  </si>
  <si>
    <t>Material- und Leistungsbeschaffung</t>
  </si>
  <si>
    <t>bayernets/ 
OGE</t>
  </si>
  <si>
    <t>Material- und Leistungs-beschaffung
Bauvorbereitung und Baubeginn</t>
  </si>
  <si>
    <t>Montage/ Bau</t>
  </si>
  <si>
    <t>Bauvorbereitung,
Baubeginn, 
Bau/ Montage, Inbetriebnahme
Projektabschluss</t>
  </si>
  <si>
    <t>Material- und Leistungs-beschaffung</t>
  </si>
  <si>
    <t>genehmigt, Änderungs-antrag erforderlich</t>
  </si>
  <si>
    <t>Grundlagenermittung/Machbarkeitsprüfung</t>
  </si>
  <si>
    <t>Bauvorbereitung und Baubeginn</t>
  </si>
  <si>
    <t>049-07</t>
  </si>
  <si>
    <t>VDS Schatteburg</t>
  </si>
  <si>
    <t>VDS Quarnstedt (neu)*</t>
  </si>
  <si>
    <t>Reversierung West-Ost MEGAL VDS Waidhaus**</t>
  </si>
  <si>
    <t>Projektabschluss/ Fertigstellung</t>
  </si>
  <si>
    <t>Erweiterung NOWAL**</t>
  </si>
  <si>
    <t>Erhöhung des Nenndurchmessers der NOWAL von DN 600 auf DN 700</t>
  </si>
  <si>
    <t>Grundlagenermittung/ Machbarkeitsprüfung</t>
  </si>
  <si>
    <t>Montage/Bau</t>
  </si>
  <si>
    <t>GDRM-Anlage Mittelbrunn**</t>
  </si>
  <si>
    <t>Zusätzliche Transportamforderung im Raum Schleswig-Holstein (10 Jahres Prognosen)</t>
  </si>
  <si>
    <t>Errichtung einer neuen GDRM-Anlage zur Umstellung des Raums Wipperfürth-Niederschelden sowie von mehreren Anschlussleitungen</t>
  </si>
  <si>
    <t>Druckanhebung der Leitung Schlüchtern-Rimpar von 80 auf 84 bar</t>
  </si>
  <si>
    <t>H-Gas / 
L-Gas</t>
  </si>
  <si>
    <t>55,04 %/ 44,96 %</t>
  </si>
  <si>
    <t>55 %/ 45 %</t>
  </si>
  <si>
    <t>50 %/ 50 %</t>
  </si>
  <si>
    <t>75 %/ 25 %</t>
  </si>
  <si>
    <r>
      <rPr>
        <sz val="10"/>
        <rFont val="Arial"/>
        <family val="2"/>
      </rPr>
      <t>NOWAL</t>
    </r>
    <r>
      <rPr>
        <vertAlign val="superscript"/>
        <sz val="10"/>
        <rFont val="Arial"/>
        <family val="2"/>
      </rPr>
      <t>2**</t>
    </r>
  </si>
  <si>
    <t>Umfasst die Maßnahmen 083-05 und 317-01</t>
  </si>
  <si>
    <t>L-H-Gas-Umstellung (Umstellbereiche 4, 8-15, 17-19, 21-23, 25-28, 31-33, 36, 37, 40, siehe Anlage 3 zum NEP-Dokument) und erhöhte Übergaben innerhalb NCG.</t>
  </si>
  <si>
    <t>L-H-Gas-Umstellung (Umstellbereiche 13, 18, 21-23, 25-28, 31-33, 36, 37, 40, siehe Anlage 3 zum NEP-Dokument) und erhöhte Übergaben innerhalb NCG.</t>
  </si>
  <si>
    <t>Netzausbauvorschlag FNB NEP 2015 für 2020</t>
  </si>
  <si>
    <t>Netzausbauvorschlag FNB NEP 2015 für 2025</t>
  </si>
  <si>
    <t>Durchführung Planfeststellungs-verfahren (PFV),  Wegerechtserwerb</t>
  </si>
  <si>
    <t>01/2018</t>
  </si>
  <si>
    <t>Material-und Leistungs-beschaffung</t>
  </si>
  <si>
    <t>BK4-14-027</t>
  </si>
  <si>
    <t>Antrags-
nummer</t>
  </si>
  <si>
    <t>BK4-14-029</t>
  </si>
  <si>
    <t>Durchführung Raumordnungs-verfahren</t>
  </si>
  <si>
    <t>Vorbereitung Planfeststellungs-verfahren (PFV)</t>
  </si>
  <si>
    <t>Durchführung Planfeststellungs-verfahren (PFV), Wegerechtserwerb</t>
  </si>
  <si>
    <t xml:space="preserve"> ---</t>
  </si>
  <si>
    <t>• (West-Ost) Erhöhter Importbedarf aus den Niederlanden ab 2020  durch die L-/H-Gas Umstellung (H-Gas Quellenverteilung)
• (Ost-West) H-Gas Versorgung von Umstellungsbereichen (L-Gas) auf der Leitung 31 (Bunder-Tief - Emsbüren)</t>
  </si>
  <si>
    <t>Projektabschluss/
Fertigstellung</t>
  </si>
  <si>
    <t>BK4-11-211, BK4-14-023</t>
  </si>
  <si>
    <t>BK4-14-023, BK4-13-1711</t>
  </si>
  <si>
    <t>Genehmigungsplanung  bzw. Detailplanung</t>
  </si>
  <si>
    <t>BK4-14-023</t>
  </si>
  <si>
    <t>BK4-14-022</t>
  </si>
  <si>
    <t>Vorbereitung BImSchG, Grundstückserwerb</t>
  </si>
  <si>
    <t>Erweiterung NEL**</t>
  </si>
  <si>
    <t>Nordschwarzwald-
leitung*</t>
  </si>
  <si>
    <t>--</t>
  </si>
  <si>
    <t>Genehmigungs-
planung bzw. Detailplanung</t>
  </si>
  <si>
    <t>Erhöhung der Überspeisekapazität OGE mit bayernets/ terranets bw/ TG
Speicher Haidach/ 7Fields, Etzel, L-H-Gas- Umstellungsgebiete</t>
  </si>
  <si>
    <t>Erhöhung der Überspeisekapazität OGE mit bayernets/ terranets bw/ TG,
Speicher Haidach/ 7Fields, Etzel, L-H-Gas- Umstellungsgebiete, Erhöhung der Überspeisekapazität Ellund</t>
  </si>
  <si>
    <t>VDS ZEELINK*</t>
  </si>
  <si>
    <t>ZEELINK 1*</t>
  </si>
  <si>
    <t>ZEELINK 2*</t>
  </si>
  <si>
    <t>Schaffung der Möglichkeit, Erdgas aus dem Marktgebiet NetConnect Germany nach Zentral- und Osteuropa zu transportieren.</t>
  </si>
  <si>
    <t>GDRM-Anlage Marienheide und Verbindungsleitung, sowie Anschlussleitungen**</t>
  </si>
  <si>
    <t xml:space="preserve">Entwurfsplanung </t>
  </si>
  <si>
    <t>Vorbereitung BImSchG, Grundstückserwerb,
Durchführung BImSchG</t>
  </si>
  <si>
    <t>GRTgazD: BK4-13-295,
OGE: BK4-11-1069</t>
  </si>
  <si>
    <t>Entwurfsplanung/ Raumordnungsverfahren (ROV)</t>
  </si>
  <si>
    <t>Vorbereitung Planfeststellungs-
verfahren (PFV),
Durchführung Planfeststellungs-
verfahren (PFV),  Wegerechtserwerb</t>
  </si>
  <si>
    <t>Durchführung Planfeststellungs-
verfahren (PFV),  Wegerechtserwerb,
Montage/Bau</t>
  </si>
  <si>
    <t>Durchführung BImSchG, 
Montage/ Bau</t>
  </si>
  <si>
    <t>Durchführung Planfeststellungs-
verfahren (PFV),  Wegerechtserwerb</t>
  </si>
  <si>
    <t>BK4-12-4318</t>
  </si>
  <si>
    <t>Entwurfsplanung/ Raumordnungs-
verfahren (ROV)</t>
  </si>
  <si>
    <t xml:space="preserve">Genehmigungs-
planung  bzw. Detailplanung/  Planfeststellungs-
verfahren (PFV) </t>
  </si>
  <si>
    <t>Entwurfsplanung,
Grundstückserwerb</t>
  </si>
  <si>
    <t>Grundlagen-
ermittung/ Machbarkeits-
prüfung</t>
  </si>
  <si>
    <t>Vorbereitung Raumordnungs-
verfahren (ROV),
Durchführung Raumordnungs-
verfahren (ROV)</t>
  </si>
  <si>
    <t>Vorbereitung Planfeststellungs-
verfahren (PFV),
Durchführung Planfeststellungs-
verfahren (PFV)</t>
  </si>
  <si>
    <t>Vorbereitung Planfeststellungs-
verfahren (PFV)</t>
  </si>
  <si>
    <t xml:space="preserve">Entwurfsplanung,
Genehmigungsplanung  bzw. Detailplanung </t>
  </si>
  <si>
    <t>BK4-13-1716</t>
  </si>
  <si>
    <t>BK4-13-1717</t>
  </si>
  <si>
    <t>BK4-13-1718</t>
  </si>
  <si>
    <t>BK4-13-1719</t>
  </si>
  <si>
    <t>Genehmigungsplanung  bzw. Detailplanung,
Montage/ Bau</t>
  </si>
  <si>
    <t>wird zum 31.03.2015 gestellt</t>
  </si>
  <si>
    <t>Projektidee,
Grundlagenermittung/ Machbarkeitsprüfung</t>
  </si>
  <si>
    <t>Entwurfsplanung,
Genehmigungsplanung  bzw. Detailplanung</t>
  </si>
  <si>
    <t>Grundlagenermittung/ Machbarkeitsprüfung,
Entwurfsplanung</t>
  </si>
  <si>
    <t>BK4-12-4323</t>
  </si>
  <si>
    <t>Baubeginn, Bau/ Montage</t>
  </si>
  <si>
    <t>1) Reversierung (Süd-Nord) der VDS Hügelheim
2) Deodorierungsanlage</t>
  </si>
  <si>
    <r>
      <rPr>
        <sz val="10"/>
        <rFont val="Arial"/>
        <family val="2"/>
      </rPr>
      <t>Antrag ruhend: Änderungsantrag zum 31.03.2015 geplant</t>
    </r>
    <r>
      <rPr>
        <sz val="10"/>
        <color indexed="10"/>
        <rFont val="Arial"/>
        <family val="2"/>
      </rPr>
      <t xml:space="preserve">
</t>
    </r>
  </si>
  <si>
    <t>Material- und Leistungs-
beschaffung</t>
  </si>
  <si>
    <t>Genehmigungs-
planung  bzw. Detailplanung</t>
  </si>
  <si>
    <t>Genehmigungs-
planung  bzw. Detailplanung, Grundstückserwerb</t>
  </si>
  <si>
    <t>OGE: Ja,
TG: Ja</t>
  </si>
  <si>
    <t>OGE: BK4-14-010,
TG: BK4-14-028</t>
  </si>
  <si>
    <t>OGE: BK4-14-009,
TG: BK4-14-032</t>
  </si>
  <si>
    <t>OGE: BK4-13-286,
TG: BK4-13-286</t>
  </si>
  <si>
    <t xml:space="preserve">bayernets: BK4-14-024, OGE: BK4-12-4316
</t>
  </si>
  <si>
    <t xml:space="preserve">bayernets: Ja, OGE: Ja
</t>
  </si>
  <si>
    <t>Inbetriebnahme,
Projektabschluss</t>
  </si>
  <si>
    <t>BK4-13-298</t>
  </si>
  <si>
    <t>OGE: BK4-14-011,
TG: BK4-14-031</t>
  </si>
  <si>
    <t>GRTgazD: BK4-14-016,
OGE: BK4-14-012</t>
  </si>
  <si>
    <t>GRTgazD: BK4-14-017,
OGE: BK4-14-013</t>
  </si>
  <si>
    <t>GRTgazD: BK4-14-018,
OGE: BK4-14-014</t>
  </si>
  <si>
    <t>GRTgazD: BK4-14-019,
OGE: BK4-14-015</t>
  </si>
  <si>
    <t>Zusätzlich "Startnetzmaßnahmen"</t>
  </si>
  <si>
    <t>Entwurfsplanung/ Raumordnungsver-
fahren (ROV)</t>
  </si>
  <si>
    <t>Fluxys TENP: 
BK4-11-204, 
OGE: BK4-12-4332</t>
  </si>
  <si>
    <t>- Ankündigung des Umstellungsgebietes ist erfolgt.
- Sicherstellung der Versorgungssicherheit im L-Gas-Bereich durch Marktraumumstellung
- Erfüllung zusätzlicher interner Bestellungen
- Anschluss KW Wolfsburg</t>
  </si>
  <si>
    <t>- Sicherstellung der Versorgungssicherheit im L-Gas-Bereich durch Marktraumumstellung
- Erfüllung zusätzlicher interner Bestellungen</t>
  </si>
  <si>
    <t>- Übernahme erhöhter Leistungen aus der NEL/Greifswald (H-Gas-Quellenverteilung)
- Erhöhung der Austauschmöglichkeiten im Marktgebiet GASPOOL</t>
  </si>
  <si>
    <t>Zusätzlicher Importbedarf gemäß H-Gas-Quellenverteilung</t>
  </si>
  <si>
    <t>Fußnoten:</t>
  </si>
  <si>
    <t>Importbedarf gemäß H-Gas-Quellenverteilung</t>
  </si>
  <si>
    <t>Querspange Raum Pforzheim-Raum Bietigheim*</t>
  </si>
  <si>
    <t>Querspange Raum Leonberg-Raum Reutlingen*</t>
  </si>
  <si>
    <t>Ltg. Voigtslach-Paffrath*</t>
  </si>
  <si>
    <t>Ltg. Schwandorf-Forchheim*</t>
  </si>
  <si>
    <t>Ltg. Epe-Legden*</t>
  </si>
  <si>
    <t>Umstellung auf H-Gas (Bereich Walsrode/ Fallingbostel)*</t>
  </si>
  <si>
    <t>Umstellung auf H-Gas (Bereich: Bremen/ Achim/ Delmenhorst)**</t>
  </si>
  <si>
    <t>Ltg. Deggendorf-Plattling</t>
  </si>
  <si>
    <t>Ltg. Schlüchtern-Rimpar**</t>
  </si>
  <si>
    <t>Loop Heidenau-Sauensiek</t>
  </si>
  <si>
    <t>Ltg. Weidenhausen-Gießen**</t>
  </si>
  <si>
    <t>M+R Raum Pforzheim-Bietigheim*</t>
  </si>
  <si>
    <t>M+R Raum Leonberg-Reutlingen*</t>
  </si>
  <si>
    <t>Neubau einer Verdichterstation zur Verdichtung in die DEUDAN in Süd-Nord-Richtung</t>
  </si>
  <si>
    <t>L-H-Umstellungsgebiet Bergheim 1</t>
  </si>
  <si>
    <t>Glossar</t>
  </si>
  <si>
    <t>FNB</t>
  </si>
  <si>
    <t>bayernets GmbH</t>
  </si>
  <si>
    <t>Fluxys D</t>
  </si>
  <si>
    <t>Fluxys Deutschland GmbH</t>
  </si>
  <si>
    <t>Fluxys TENP</t>
  </si>
  <si>
    <t>GASCADE Gastransport GmbH</t>
  </si>
  <si>
    <t>GOAL</t>
  </si>
  <si>
    <t>Gasunie Ostseeanbindungsleitung GmbH</t>
  </si>
  <si>
    <t>GRTgazD</t>
  </si>
  <si>
    <t>GRTgaz Deutschland GmbH</t>
  </si>
  <si>
    <t xml:space="preserve">GTG Nord </t>
  </si>
  <si>
    <t>Gastransport Nord GmbH</t>
  </si>
  <si>
    <t>Gasunie Deutschland Transport Services GmbH</t>
  </si>
  <si>
    <t>jordgasTransport</t>
  </si>
  <si>
    <t>jordgasTransport GmbH</t>
  </si>
  <si>
    <t>Lubmin-Brandov Gastransport</t>
  </si>
  <si>
    <t xml:space="preserve">Lubmin-Brandov Gastransport GmbH </t>
  </si>
  <si>
    <t>NEL Gastransport</t>
  </si>
  <si>
    <t>NEL Gastransport GmbH</t>
  </si>
  <si>
    <t>Nowega GmbH</t>
  </si>
  <si>
    <t xml:space="preserve">Open Grid Europe GmbH </t>
  </si>
  <si>
    <t>ONTRAS</t>
  </si>
  <si>
    <t>ONTRAS Gastransport GmbH</t>
  </si>
  <si>
    <t>OPAL Gastransport</t>
  </si>
  <si>
    <t>OPAL Gastransport GmbH</t>
  </si>
  <si>
    <t>terranets bw GmbH</t>
  </si>
  <si>
    <t>Thyssengas</t>
  </si>
  <si>
    <t>Thyssengas GmbH</t>
  </si>
  <si>
    <t>GASCADE/ OGE/ Thyssengas/ Fluxys TENP</t>
  </si>
  <si>
    <t>OGE/ GUD</t>
  </si>
  <si>
    <t>GRTgazD/ OGE/ Fluxys TENP</t>
  </si>
  <si>
    <t>OGE/ Thyssengas</t>
  </si>
  <si>
    <t>OGE/ 
Thyssengas</t>
  </si>
  <si>
    <t>GTG Nord</t>
  </si>
  <si>
    <t>Fluxys TENP GmbH</t>
  </si>
  <si>
    <t>L-H-Gas-Umstellung (Umstellbereiche 3-5, 7-13, 16-18, 20-27, siehe Anlage 3 zum NEP-Dokument) und erhöhte Übergaben innerhalb NCG.</t>
  </si>
  <si>
    <t xml:space="preserve">- (West-Ost) Erhöhter Importbedarf aus den Niederlanden ab 2020 durch die L-H-Gas-Umstellung (H-Gas-Quellenverteilung)
- (Ost-West) H-Gas-Versorgung von Umstellungsbereichen (L-Gas) auf der Leitung 31 (Bunder-Tief-Emsbüren) </t>
  </si>
  <si>
    <t>2015-2016</t>
  </si>
  <si>
    <t>Fluxys D/ GOAL/ NEL Gastransport</t>
  </si>
  <si>
    <t>Fluxys D/ GASCADE/ GOAL/ NEL Gastransport/ OGE</t>
  </si>
  <si>
    <t>Durchfüh-rendes Unternehmen</t>
  </si>
  <si>
    <t>Aktueller Projektstatus/
Entwicklungs-
stand</t>
  </si>
  <si>
    <t>Loop Epe-Legden</t>
  </si>
  <si>
    <t xml:space="preserve">Loop Schwandorf-Forchheim </t>
  </si>
  <si>
    <t xml:space="preserve">VDS St. Hubert </t>
  </si>
  <si>
    <t>ENTSOG TYNDP 2015-Projektnummer</t>
  </si>
  <si>
    <t>Erhöhung des Nenndurchmessers der NOWAL von DN 600 auf DN 700 (Neubau Leitung Rehden-Drohne (NOWAL) in DN 600, Erweiterung VDS Rehden ist Bestandteil des Startnetz)</t>
  </si>
  <si>
    <t>TRA-N-291</t>
  </si>
  <si>
    <t>Anlage 4: In das Startnetz für den NEP Gas 2015 aufgenommene Maßnahmen des NEP Gas 2014 - Stand 01.04.2015</t>
  </si>
  <si>
    <t>TRA-N-344 </t>
  </si>
  <si>
    <t>TRA-N-345</t>
  </si>
  <si>
    <t>TRA-N-343</t>
  </si>
  <si>
    <t>TRA-N-329</t>
  </si>
  <si>
    <t>TRA-N-340</t>
  </si>
  <si>
    <t>TRA-N-337</t>
  </si>
  <si>
    <t>TRA-F-228</t>
  </si>
  <si>
    <t>Ltg. Forchheim-Finsing*</t>
  </si>
  <si>
    <t>M+R Ettlingen-Hägenich*</t>
  </si>
  <si>
    <t>M+R Leonberg-West*</t>
  </si>
  <si>
    <t>TRA-N-232</t>
  </si>
  <si>
    <t>TRA-N-241</t>
  </si>
  <si>
    <t>L-H-Gas-Umstellungsgebiete Osnabrück, Teutoburger Wald 4, Teutoburger Wald 6</t>
  </si>
  <si>
    <t>L-H-Gas-Umstellungsgebiet Frankfurt</t>
  </si>
  <si>
    <t>L-H-Gas-Umstellungsgebiete Frankfurt, Limburg</t>
  </si>
  <si>
    <t>L-H-Gas-Umstellungsgebiet Aggertalleitung</t>
  </si>
  <si>
    <t>L-H-Gas-Umstellungsgebiet Bonn</t>
  </si>
  <si>
    <t>L-H-Gas-Umstellungsgebiet Düsseldorf</t>
  </si>
  <si>
    <t>L-H-Gas-Umstellungsgebiet Dormagen</t>
  </si>
  <si>
    <t>L-H-Gas-Umstellungsgebiet Limburg</t>
  </si>
  <si>
    <t>L-H-Gas-Umstellungsgebiet Ergste</t>
  </si>
  <si>
    <t>L-H-Gas-Umstellungsgebiet Wipperfürth-Niederschelden</t>
  </si>
  <si>
    <t>L-H-Gas-Umstellungsgebiete Ergste, Südwestfalen, Hagen-Iserlohn</t>
  </si>
  <si>
    <t>L-H-Gas-Umstellungsgebiete Kirchen-Wissen, Haiger, Ergste, Südwestfalen, Wipperfürth-Niederschelden</t>
  </si>
  <si>
    <t xml:space="preserve">Nutzbarmachung der L-Gas Infrastruktur im H-Gas Transportsystem u.a. zur Versorgung von L-H-Gas Umstellungsgebieten </t>
  </si>
  <si>
    <t>L-H-Gas-Umstellungsgebiete Bonn, Rhein-Main</t>
  </si>
  <si>
    <t xml:space="preserve">Nutzbarmachung der L-Gas-Infrastruktur im H-Gas-Transportsystem, u.a. zur Versorgung von L-H-Gas-Umstellungsgebieten </t>
  </si>
  <si>
    <t>L-H-Gas-Umstellungsgebiet Marl</t>
  </si>
  <si>
    <t>L-H-Gas-Umstellungsgebiet Oberaden</t>
  </si>
  <si>
    <t>TRA-N-208</t>
  </si>
  <si>
    <t>*** Endgültige Festlegung erfolgt im Rahmen der Projektumsetzung</t>
  </si>
  <si>
    <t>55,04 %/ 44,96 %***</t>
  </si>
  <si>
    <t>64,25 %/ 35,75 %</t>
  </si>
  <si>
    <t>55,14 %/ 44,86 %</t>
  </si>
  <si>
    <t>Erhöhung der Überspeisekapazität zwischen OGE und bayernets, terranets bw; Speicher 7Fields, Haidach, Kraftwerk Burghausen; Erhöhung der Exit-Kapazitäten für nachgelagerte Netzbetreiber.</t>
  </si>
  <si>
    <t xml:space="preserve">Einbindung der VDS Folmhusen im H-Gas </t>
  </si>
  <si>
    <t>Einbindung der vorhandenen Verdichterstation in Folmhusen im H-Gas Netz zur Verdichtung in West-Ost Richtung;
Leitungstausch zwischen Folmhusen und Wardenburg zur Unterstützung des H-Gas Transports in West-Ost und Ost-West Richtung</t>
  </si>
  <si>
    <t>L-Gas/
H-Gas</t>
  </si>
  <si>
    <t xml:space="preserve">- (West-Ost) Erhöhung der H-Gas-Importleistung aus den Niederlanden oder alternativ Erhöhung der Einspeisekapazität des Speichers Uelsen
- (Ost-West) H-Gas-Versorgung von Umstellungsbereichen (L-Gas) auf der Leitung 31 (Bunder-Tief-Emsbüren) </t>
  </si>
  <si>
    <t>300-02</t>
  </si>
  <si>
    <t>Anlage 4: Maßnahmenübersicht NEP 2015 gemäß Änderungsverlangen der BNetzA - Stand 16.11.2015</t>
  </si>
  <si>
    <t xml:space="preserve">Genehmigungsplanung bzw. Detailplanung </t>
  </si>
  <si>
    <t>Anlage 4: Maßnahmenübersicht NEP Gas 2015 Variante II.A/ II.B 2020, II.B 2025 und II.A 2025 - Stand 01.04.2015</t>
  </si>
  <si>
    <r>
      <t>Anlage 4: Maßnahmenübersicht</t>
    </r>
    <r>
      <rPr>
        <b/>
        <strike/>
        <sz val="14"/>
        <color indexed="17"/>
        <rFont val="Arial"/>
        <family val="2"/>
      </rPr>
      <t xml:space="preserve"> </t>
    </r>
    <r>
      <rPr>
        <b/>
        <sz val="14"/>
        <color indexed="17"/>
        <rFont val="Arial"/>
        <family val="2"/>
      </rPr>
      <t>NEP Gas 2015 - Netzausbauvorschlag FNB 2015 - Stand 01.04.2015</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</si>
</sst>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MW&quot;"/>
    <numFmt numFmtId="165" formatCode="0.0"/>
    <numFmt numFmtId="166" formatCode="#,##0.0##\ &quot;Mio.&quot;\ &quot;€&quot;"/>
    <numFmt numFmtId="167" formatCode="000"/>
    <numFmt numFmtId="168" formatCode="#,##0\ &quot;Mio.&quot;\ &quot;€&quot;"/>
    <numFmt numFmtId="169" formatCode="###,###,##0.00"/>
    <numFmt numFmtId="170" formatCode="###,###,##0"/>
    <numFmt numFmtId="171" formatCode="###,###,##0.000"/>
    <numFmt numFmtId="172" formatCode="[$-407]dddd\,\ d\.\ mmmm\ yyyy"/>
    <numFmt numFmtId="173" formatCode="[$-407]mmmmm\ yy;@"/>
    <numFmt numFmtId="174" formatCode="[$-407]mmm/\ yy;@"/>
    <numFmt numFmtId="175" formatCode="mm/yyyy"/>
    <numFmt numFmtId="176" formatCode="#,##0.0\ &quot;Mio.&quot;\ &quot;€&quot;"/>
    <numFmt numFmtId="177" formatCode="mmm\ yyyy"/>
    <numFmt numFmtId="178" formatCode="#,##0.00\ &quot;Mio.&quot;\ &quot;€&quot;"/>
    <numFmt numFmtId="179" formatCode="#,##0.000\ &quot;Mio.&quot;\ &quot;€&quot;"/>
    <numFmt numFmtId="180" formatCode="#,##0.0#\ &quot;Mio.&quot;\ &quot;€&quot;"/>
    <numFmt numFmtId="181" formatCode="#,##0.0\ &quot;€&quot;"/>
    <numFmt numFmtId="182" formatCode="&quot;Ja&quot;;&quot;Ja&quot;;&quot;Nein&quot;"/>
    <numFmt numFmtId="183" formatCode="&quot;Wahr&quot;;&quot;Wahr&quot;;&quot;Falsch&quot;"/>
    <numFmt numFmtId="184" formatCode="&quot;Ein&quot;;&quot;Ein&quot;;&quot;Aus&quot;"/>
    <numFmt numFmtId="185" formatCode="[$€-2]\ #,##0.00_);[Red]\([$€-2]\ #,##0.00\)"/>
  </numFmts>
  <fonts count="65">
    <font>
      <sz val="10"/>
      <name val="Arial"/>
      <family val="0"/>
    </font>
    <font>
      <sz val="11"/>
      <color indexed="8"/>
      <name val="Calibri"/>
      <family val="2"/>
    </font>
    <font>
      <b/>
      <sz val="10"/>
      <name val="Arial"/>
      <family val="2"/>
    </font>
    <font>
      <b/>
      <sz val="12"/>
      <name val="Arial"/>
      <family val="2"/>
    </font>
    <font>
      <sz val="9"/>
      <color indexed="8"/>
      <name val="Arial"/>
      <family val="2"/>
    </font>
    <font>
      <b/>
      <sz val="10"/>
      <color indexed="8"/>
      <name val="Arial"/>
      <family val="2"/>
    </font>
    <font>
      <b/>
      <sz val="9"/>
      <color indexed="8"/>
      <name val="Arial"/>
      <family val="2"/>
    </font>
    <font>
      <b/>
      <vertAlign val="superscript"/>
      <sz val="10"/>
      <name val="Arial"/>
      <family val="2"/>
    </font>
    <font>
      <sz val="10"/>
      <color indexed="8"/>
      <name val="Arial"/>
      <family val="2"/>
    </font>
    <font>
      <vertAlign val="superscript"/>
      <sz val="10"/>
      <name val="Arial"/>
      <family val="2"/>
    </font>
    <font>
      <sz val="10"/>
      <color indexed="10"/>
      <name val="Arial"/>
      <family val="2"/>
    </font>
    <font>
      <b/>
      <sz val="14"/>
      <color indexed="17"/>
      <name val="Arial"/>
      <family val="2"/>
    </font>
    <font>
      <b/>
      <strike/>
      <sz val="14"/>
      <color indexed="17"/>
      <name val="Arial"/>
      <family val="2"/>
    </font>
    <font>
      <sz val="11"/>
      <color indexed="9"/>
      <name val="Calibri"/>
      <family val="2"/>
    </font>
    <font>
      <b/>
      <sz val="11"/>
      <color indexed="63"/>
      <name val="Calibri"/>
      <family val="2"/>
    </font>
    <font>
      <b/>
      <sz val="11"/>
      <color indexed="52"/>
      <name val="Calibri"/>
      <family val="2"/>
    </font>
    <font>
      <u val="single"/>
      <sz val="11.5"/>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Arial"/>
      <family val="2"/>
    </font>
    <font>
      <u val="single"/>
      <sz val="11.5"/>
      <color indexed="12"/>
      <name val="Arial"/>
      <family val="2"/>
    </font>
    <font>
      <sz val="11"/>
      <color indexed="60"/>
      <name val="Calibri"/>
      <family val="2"/>
    </font>
    <font>
      <sz val="11"/>
      <color indexed="20"/>
      <name val="Calibri"/>
      <family val="2"/>
    </font>
    <font>
      <sz val="10"/>
      <color indexed="8"/>
      <name val="Verdana"/>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5"/>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Arial"/>
      <family val="2"/>
    </font>
    <font>
      <u val="single"/>
      <sz val="11.5"/>
      <color theme="10"/>
      <name val="Arial"/>
      <family val="2"/>
    </font>
    <font>
      <sz val="11"/>
      <color rgb="FF9C6500"/>
      <name val="Calibri"/>
      <family val="2"/>
    </font>
    <font>
      <sz val="11"/>
      <color rgb="FF9C0006"/>
      <name val="Calibri"/>
      <family val="2"/>
    </font>
    <font>
      <sz val="11"/>
      <color rgb="FF000000"/>
      <name val="Calibri"/>
      <family val="2"/>
    </font>
    <font>
      <sz val="10"/>
      <color theme="1"/>
      <name val="Verdana"/>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00B050"/>
      <name val="Arial"/>
      <family val="2"/>
    </font>
    <font>
      <b/>
      <sz val="10"/>
      <color rgb="FFFF0000"/>
      <name val="Arial"/>
      <family val="2"/>
    </font>
    <font>
      <sz val="10"/>
      <color rgb="FFFF0000"/>
      <name val="Arial"/>
      <family val="2"/>
    </font>
    <font>
      <b/>
      <sz val="10"/>
      <color theme="1"/>
      <name val="Arial"/>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6C6C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tted"/>
      <right style="dotted"/>
      <top style="dotted"/>
      <bottom style="dotted"/>
    </border>
    <border>
      <left style="dotted"/>
      <right style="medium"/>
      <top style="dotted"/>
      <bottom style="dotted"/>
    </border>
    <border>
      <left style="medium"/>
      <right style="dotted"/>
      <top style="dotted"/>
      <bottom style="dotted"/>
    </border>
    <border>
      <left style="dotted"/>
      <right style="dotted"/>
      <top/>
      <bottom style="medium"/>
    </border>
    <border>
      <left style="dotted"/>
      <right style="dotted"/>
      <top/>
      <bottom style="dotted"/>
    </border>
    <border>
      <left style="dotted"/>
      <right style="dotted"/>
      <top style="dotted"/>
      <bottom>
        <color indexed="63"/>
      </bottom>
    </border>
    <border>
      <left style="dotted"/>
      <right style="dotted"/>
      <top style="medium"/>
      <bottom style="medium"/>
    </border>
    <border>
      <left style="dotted"/>
      <right style="medium"/>
      <top style="medium"/>
      <bottom style="medium"/>
    </border>
    <border>
      <left style="dotted"/>
      <right style="dotted"/>
      <top style="medium"/>
      <bottom style="dotted"/>
    </border>
    <border>
      <left style="dotted"/>
      <right style="medium"/>
      <top style="medium"/>
      <bottom style="dotted"/>
    </border>
    <border>
      <left style="dotted"/>
      <right style="dotted"/>
      <top style="medium"/>
      <bottom/>
    </border>
    <border>
      <left style="dotted"/>
      <right style="dotted"/>
      <top style="dotted"/>
      <bottom style="medium"/>
    </border>
    <border>
      <left style="dotted"/>
      <right style="medium"/>
      <top>
        <color indexed="63"/>
      </top>
      <bottom style="dotted"/>
    </border>
    <border>
      <left style="medium"/>
      <right style="dotted"/>
      <top>
        <color indexed="63"/>
      </top>
      <bottom style="medium"/>
    </border>
    <border>
      <left style="dotted"/>
      <right style="medium"/>
      <top>
        <color indexed="63"/>
      </top>
      <bottom style="medium"/>
    </border>
    <border>
      <left style="dotted"/>
      <right>
        <color indexed="63"/>
      </right>
      <top/>
      <bottom style="medium"/>
    </border>
    <border>
      <left style="dotted"/>
      <right>
        <color indexed="63"/>
      </right>
      <top style="dotted"/>
      <bottom style="dotted"/>
    </border>
    <border>
      <left style="medium"/>
      <right style="dotted"/>
      <top style="medium"/>
      <bottom style="medium"/>
    </border>
    <border>
      <left style="dotted"/>
      <right>
        <color indexed="63"/>
      </right>
      <top style="medium"/>
      <bottom style="dotted"/>
    </border>
    <border>
      <left style="medium"/>
      <right style="dotted"/>
      <top>
        <color indexed="63"/>
      </top>
      <bottom style="dotted"/>
    </border>
    <border>
      <left style="dotted"/>
      <right>
        <color indexed="63"/>
      </right>
      <top/>
      <bottom style="dotted"/>
    </border>
    <border>
      <left style="dotted"/>
      <right>
        <color indexed="63"/>
      </right>
      <top style="medium"/>
      <bottom style="medium"/>
    </border>
    <border>
      <left style="medium"/>
      <right style="dotted"/>
      <top style="medium"/>
      <bottom style="dotted"/>
    </border>
    <border>
      <left style="medium"/>
      <right style="dotted"/>
      <top style="dotted"/>
      <bottom style="medium"/>
    </border>
    <border>
      <left style="dotted"/>
      <right>
        <color indexed="63"/>
      </right>
      <top style="dotted"/>
      <bottom style="medium"/>
    </border>
    <border>
      <left style="dotted"/>
      <right style="medium"/>
      <top style="dotted"/>
      <bottom style="medium"/>
    </border>
    <border>
      <left>
        <color indexed="63"/>
      </left>
      <right>
        <color indexed="63"/>
      </right>
      <top style="medium"/>
      <bottom style="medium"/>
    </border>
    <border>
      <left>
        <color indexed="63"/>
      </left>
      <right style="dotted"/>
      <top style="dotted"/>
      <bottom style="dotted"/>
    </border>
    <border>
      <left>
        <color indexed="63"/>
      </left>
      <right>
        <color indexed="63"/>
      </right>
      <top style="dotted"/>
      <bottom style="dotted"/>
    </border>
    <border>
      <left style="dotted"/>
      <right style="dotted"/>
      <top/>
      <bottom>
        <color indexed="63"/>
      </bottom>
    </border>
    <border>
      <left style="dotted"/>
      <right>
        <color indexed="63"/>
      </right>
      <top style="dotted"/>
      <bottom>
        <color indexed="63"/>
      </bottom>
    </border>
    <border>
      <left style="dotted"/>
      <right>
        <color indexed="63"/>
      </right>
      <top style="medium"/>
      <bottom/>
    </border>
    <border>
      <left style="dotted"/>
      <right style="medium"/>
      <top>
        <color indexed="63"/>
      </top>
      <bottom>
        <color indexed="63"/>
      </bottom>
    </border>
    <border>
      <left>
        <color indexed="63"/>
      </left>
      <right style="medium"/>
      <top style="dotted"/>
      <bottom style="dotted"/>
    </border>
    <border>
      <left>
        <color indexed="63"/>
      </left>
      <right style="medium"/>
      <top style="dotted"/>
      <bottom style="medium"/>
    </border>
    <border>
      <left>
        <color indexed="63"/>
      </left>
      <right style="medium"/>
      <top style="medium"/>
      <bottom style="medium"/>
    </border>
    <border>
      <left style="dotted"/>
      <right style="medium"/>
      <top style="medium"/>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color indexed="63"/>
      </left>
      <right style="dotted"/>
      <top style="medium"/>
      <bottom/>
    </border>
    <border>
      <left>
        <color indexed="63"/>
      </left>
      <right style="dotted"/>
      <top style="medium"/>
      <bottom style="medium"/>
    </border>
    <border>
      <left>
        <color indexed="63"/>
      </left>
      <right style="medium"/>
      <top>
        <color indexed="63"/>
      </top>
      <bottom style="medium"/>
    </border>
    <border>
      <left>
        <color indexed="63"/>
      </left>
      <right style="dotted"/>
      <top/>
      <bottom style="medium"/>
    </border>
    <border>
      <left style="medium"/>
      <right style="dotted"/>
      <top style="medium"/>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0" fontId="4" fillId="0" borderId="0" applyNumberFormat="0" applyBorder="0" applyProtection="0">
      <alignment/>
    </xf>
    <xf numFmtId="14" fontId="4" fillId="0" borderId="0" applyBorder="0" applyProtection="0">
      <alignment/>
    </xf>
    <xf numFmtId="169" fontId="4" fillId="0" borderId="0" applyBorder="0" applyProtection="0">
      <alignment horizontal="right"/>
    </xf>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5" fillId="29" borderId="0" applyNumberFormat="0" applyBorder="0" applyProtection="0">
      <alignment horizontal="left"/>
    </xf>
    <xf numFmtId="14" fontId="6" fillId="0" borderId="0" applyBorder="0" applyProtection="0">
      <alignment/>
    </xf>
    <xf numFmtId="169" fontId="6" fillId="0" borderId="0" applyBorder="0" applyProtection="0">
      <alignment/>
    </xf>
    <xf numFmtId="170" fontId="6" fillId="0" borderId="0" applyBorder="0" applyProtection="0">
      <alignment/>
    </xf>
    <xf numFmtId="0" fontId="6" fillId="0" borderId="0" applyNumberFormat="0" applyBorder="0" applyProtection="0">
      <alignment/>
    </xf>
    <xf numFmtId="0" fontId="45" fillId="0" borderId="0" applyNumberFormat="0" applyFill="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170" fontId="4" fillId="0" borderId="0" applyBorder="0" applyProtection="0">
      <alignment horizontal="right"/>
    </xf>
    <xf numFmtId="9"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5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6" fillId="0" borderId="0" applyBorder="0" applyProtection="0">
      <alignment/>
    </xf>
    <xf numFmtId="171" fontId="4" fillId="0" borderId="0" applyBorder="0" applyProtection="0">
      <alignment horizontal="right"/>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3" borderId="9" applyNumberFormat="0" applyAlignment="0" applyProtection="0"/>
  </cellStyleXfs>
  <cellXfs count="470">
    <xf numFmtId="0" fontId="0" fillId="0" borderId="0" xfId="0" applyAlignment="1">
      <alignment/>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vertical="center" indent="1"/>
    </xf>
    <xf numFmtId="0" fontId="2" fillId="0" borderId="0" xfId="0" applyFont="1" applyFill="1" applyBorder="1" applyAlignment="1" quotePrefix="1">
      <alignment/>
    </xf>
    <xf numFmtId="0" fontId="0" fillId="0" borderId="0" xfId="0" applyFont="1" applyFill="1" applyAlignment="1">
      <alignment/>
    </xf>
    <xf numFmtId="0" fontId="2"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horizontal="left"/>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165" fontId="2" fillId="0" borderId="0" xfId="0" applyNumberFormat="1" applyFont="1" applyFill="1" applyBorder="1" applyAlignment="1">
      <alignment vertical="center"/>
    </xf>
    <xf numFmtId="0" fontId="0" fillId="0" borderId="0" xfId="0" applyFont="1" applyFill="1" applyAlignment="1">
      <alignment vertical="center"/>
    </xf>
    <xf numFmtId="0" fontId="59" fillId="0" borderId="0" xfId="0" applyFont="1" applyFill="1" applyBorder="1" applyAlignment="1">
      <alignment vertical="top"/>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1" fontId="0" fillId="0" borderId="10" xfId="0" applyNumberFormat="1" applyFont="1" applyFill="1" applyBorder="1" applyAlignment="1">
      <alignment horizontal="right" vertical="center"/>
    </xf>
    <xf numFmtId="0" fontId="0" fillId="0" borderId="0" xfId="0" applyFont="1" applyFill="1" applyBorder="1" applyAlignment="1">
      <alignment vertical="top"/>
    </xf>
    <xf numFmtId="165" fontId="0" fillId="0" borderId="0" xfId="0" applyNumberFormat="1" applyFont="1" applyFill="1" applyBorder="1" applyAlignment="1">
      <alignment vertical="center"/>
    </xf>
    <xf numFmtId="165" fontId="60" fillId="0" borderId="0" xfId="0" applyNumberFormat="1" applyFont="1" applyFill="1" applyBorder="1" applyAlignment="1">
      <alignment vertical="center"/>
    </xf>
    <xf numFmtId="0" fontId="0" fillId="0" borderId="11" xfId="0" applyFont="1" applyFill="1" applyBorder="1" applyAlignment="1">
      <alignment vertical="center" wrapText="1"/>
    </xf>
    <xf numFmtId="49" fontId="0" fillId="0" borderId="10" xfId="0" applyNumberFormat="1" applyFont="1" applyFill="1" applyBorder="1" applyAlignment="1">
      <alignment horizontal="right" vertical="center" wrapText="1"/>
    </xf>
    <xf numFmtId="0" fontId="0" fillId="0" borderId="10" xfId="0" applyFont="1" applyFill="1" applyBorder="1" applyAlignment="1">
      <alignment horizontal="left" vertical="center"/>
    </xf>
    <xf numFmtId="0" fontId="0" fillId="0" borderId="10" xfId="70" applyFont="1" applyFill="1" applyBorder="1" applyAlignment="1">
      <alignment vertical="center"/>
      <protection/>
    </xf>
    <xf numFmtId="1" fontId="0" fillId="0" borderId="10" xfId="70" applyNumberFormat="1" applyFont="1" applyFill="1" applyBorder="1" applyAlignment="1" quotePrefix="1">
      <alignment horizontal="center" vertical="center"/>
      <protection/>
    </xf>
    <xf numFmtId="0" fontId="0" fillId="0" borderId="10" xfId="0" applyFont="1" applyFill="1" applyBorder="1" applyAlignment="1">
      <alignment vertical="center"/>
    </xf>
    <xf numFmtId="0" fontId="0" fillId="0" borderId="11" xfId="0" applyFont="1" applyFill="1" applyBorder="1" applyAlignment="1" quotePrefix="1">
      <alignment vertical="center" wrapText="1"/>
    </xf>
    <xf numFmtId="0" fontId="61" fillId="0" borderId="0" xfId="0" applyFont="1" applyFill="1" applyBorder="1" applyAlignment="1">
      <alignment/>
    </xf>
    <xf numFmtId="0" fontId="0" fillId="0" borderId="0" xfId="63" applyFill="1">
      <alignment/>
      <protection/>
    </xf>
    <xf numFmtId="0" fontId="60" fillId="0" borderId="0" xfId="0" applyFont="1" applyFill="1" applyBorder="1" applyAlignment="1">
      <alignment horizontal="right" vertical="center" indent="1"/>
    </xf>
    <xf numFmtId="0" fontId="61" fillId="0" borderId="0" xfId="0" applyFont="1" applyFill="1" applyAlignment="1">
      <alignment horizontal="left"/>
    </xf>
    <xf numFmtId="0" fontId="0" fillId="0" borderId="10" xfId="63" applyFont="1" applyFill="1" applyBorder="1" applyAlignment="1">
      <alignment vertical="center" wrapText="1"/>
      <protection/>
    </xf>
    <xf numFmtId="0" fontId="0" fillId="0" borderId="10" xfId="0"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0" xfId="0" applyFont="1" applyFill="1" applyAlignment="1">
      <alignment vertical="center" wrapText="1"/>
    </xf>
    <xf numFmtId="165" fontId="0" fillId="0" borderId="0" xfId="0" applyNumberFormat="1" applyFont="1" applyFill="1" applyAlignment="1">
      <alignment vertical="center"/>
    </xf>
    <xf numFmtId="165" fontId="0" fillId="0" borderId="0" xfId="0" applyNumberFormat="1" applyFont="1" applyFill="1" applyAlignment="1">
      <alignment/>
    </xf>
    <xf numFmtId="0" fontId="0" fillId="0" borderId="12" xfId="63" applyFont="1" applyFill="1" applyBorder="1" applyAlignment="1">
      <alignment horizontal="left" vertical="center"/>
      <protection/>
    </xf>
    <xf numFmtId="0" fontId="0" fillId="0" borderId="12" xfId="0" applyFont="1" applyFill="1" applyBorder="1" applyAlignment="1">
      <alignment horizontal="left" vertical="center"/>
    </xf>
    <xf numFmtId="165" fontId="62" fillId="0" borderId="0" xfId="0" applyNumberFormat="1" applyFont="1" applyFill="1" applyBorder="1" applyAlignment="1">
      <alignment vertical="center"/>
    </xf>
    <xf numFmtId="0" fontId="63" fillId="0" borderId="0" xfId="0" applyFont="1" applyFill="1" applyBorder="1" applyAlignment="1">
      <alignment horizontal="center" vertical="center"/>
    </xf>
    <xf numFmtId="168" fontId="63" fillId="0" borderId="10" xfId="0" applyNumberFormat="1" applyFont="1" applyFill="1" applyBorder="1" applyAlignment="1">
      <alignment vertical="center" wrapText="1"/>
    </xf>
    <xf numFmtId="0" fontId="63" fillId="0" borderId="0" xfId="0" applyFont="1" applyFill="1" applyAlignment="1">
      <alignment/>
    </xf>
    <xf numFmtId="0" fontId="0" fillId="0" borderId="0" xfId="0" applyFill="1" applyAlignment="1">
      <alignment/>
    </xf>
    <xf numFmtId="0" fontId="60" fillId="0" borderId="0" xfId="0" applyFont="1" applyFill="1" applyBorder="1" applyAlignment="1">
      <alignment horizontal="left"/>
    </xf>
    <xf numFmtId="0" fontId="0" fillId="0" borderId="0" xfId="0" applyFont="1" applyFill="1" applyBorder="1" applyAlignment="1">
      <alignment horizontal="center" vertical="center" wrapText="1"/>
    </xf>
    <xf numFmtId="0" fontId="2" fillId="0" borderId="0" xfId="0" applyFont="1" applyFill="1" applyAlignment="1">
      <alignment/>
    </xf>
    <xf numFmtId="0" fontId="2"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8" fontId="63" fillId="0" borderId="0" xfId="0" applyNumberFormat="1"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0" fontId="61"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61" fillId="0" borderId="0" xfId="0" applyFont="1" applyFill="1" applyBorder="1" applyAlignment="1" quotePrefix="1">
      <alignment horizontal="center" vertical="center" wrapText="1"/>
    </xf>
    <xf numFmtId="0" fontId="0" fillId="0" borderId="0" xfId="63" applyFont="1" applyFill="1" applyAlignment="1">
      <alignment horizontal="left"/>
      <protection/>
    </xf>
    <xf numFmtId="0" fontId="0" fillId="0" borderId="0" xfId="63" applyFont="1" applyFill="1" applyAlignment="1">
      <alignment horizontal="right" vertical="top" indent="1"/>
      <protection/>
    </xf>
    <xf numFmtId="0" fontId="0" fillId="0" borderId="0" xfId="63" applyFont="1" applyFill="1" applyAlignment="1">
      <alignment horizontal="right" indent="1"/>
      <protection/>
    </xf>
    <xf numFmtId="0" fontId="0" fillId="0" borderId="0" xfId="63" applyFont="1" applyFill="1">
      <alignment/>
      <protection/>
    </xf>
    <xf numFmtId="0" fontId="63" fillId="0" borderId="0" xfId="63" applyFont="1" applyFill="1">
      <alignment/>
      <protection/>
    </xf>
    <xf numFmtId="0" fontId="0" fillId="0" borderId="0" xfId="63" applyFill="1" applyAlignment="1">
      <alignment horizontal="center"/>
      <protection/>
    </xf>
    <xf numFmtId="168" fontId="0" fillId="0" borderId="0" xfId="0" applyNumberFormat="1" applyFont="1" applyFill="1" applyBorder="1" applyAlignment="1">
      <alignment horizontal="center" vertical="center" wrapText="1"/>
    </xf>
    <xf numFmtId="176" fontId="63" fillId="0" borderId="0" xfId="0" applyNumberFormat="1" applyFont="1" applyFill="1" applyAlignment="1">
      <alignment/>
    </xf>
    <xf numFmtId="0" fontId="61" fillId="0" borderId="10" xfId="0" applyFont="1" applyFill="1" applyBorder="1" applyAlignment="1">
      <alignment vertical="center" wrapText="1"/>
    </xf>
    <xf numFmtId="1" fontId="61" fillId="0" borderId="10" xfId="0" applyNumberFormat="1" applyFont="1" applyFill="1" applyBorder="1" applyAlignment="1">
      <alignment horizontal="right" vertical="center"/>
    </xf>
    <xf numFmtId="1" fontId="61" fillId="0" borderId="10" xfId="70" applyNumberFormat="1" applyFont="1" applyFill="1" applyBorder="1" applyAlignment="1">
      <alignment horizontal="left" vertical="center" wrapText="1"/>
      <protection/>
    </xf>
    <xf numFmtId="0" fontId="61" fillId="0" borderId="10" xfId="0" applyFont="1" applyFill="1" applyBorder="1" applyAlignment="1">
      <alignment horizontal="center" vertical="center" wrapText="1"/>
    </xf>
    <xf numFmtId="0" fontId="61" fillId="0" borderId="0" xfId="0" applyFont="1" applyFill="1" applyAlignment="1">
      <alignment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vertical="center" wrapText="1"/>
    </xf>
    <xf numFmtId="49" fontId="0" fillId="0" borderId="10" xfId="0" applyNumberFormat="1" applyFont="1" applyFill="1" applyBorder="1" applyAlignment="1">
      <alignment horizontal="right" vertical="center"/>
    </xf>
    <xf numFmtId="14" fontId="0" fillId="0" borderId="11" xfId="0" applyNumberFormat="1" applyFont="1" applyFill="1" applyBorder="1" applyAlignment="1">
      <alignment horizontal="left" vertical="center" wrapText="1"/>
    </xf>
    <xf numFmtId="0" fontId="61" fillId="0" borderId="0" xfId="63" applyFont="1" applyFill="1" applyAlignment="1">
      <alignment vertical="center"/>
      <protection/>
    </xf>
    <xf numFmtId="0" fontId="0" fillId="0" borderId="10" xfId="70" applyFont="1" applyFill="1" applyBorder="1" applyAlignment="1">
      <alignment vertical="center" wrapText="1"/>
      <protection/>
    </xf>
    <xf numFmtId="0" fontId="0" fillId="0" borderId="14" xfId="70" applyFont="1" applyFill="1" applyBorder="1" applyAlignment="1">
      <alignment vertical="center" wrapText="1"/>
      <protection/>
    </xf>
    <xf numFmtId="165" fontId="0" fillId="0" borderId="10" xfId="0" applyNumberFormat="1" applyFont="1" applyFill="1" applyBorder="1" applyAlignment="1">
      <alignment vertical="center" wrapText="1"/>
    </xf>
    <xf numFmtId="168" fontId="63" fillId="0" borderId="10" xfId="63" applyNumberFormat="1" applyFont="1" applyFill="1" applyBorder="1" applyAlignment="1">
      <alignment vertical="center"/>
      <protection/>
    </xf>
    <xf numFmtId="0" fontId="0" fillId="0" borderId="10" xfId="63" applyFont="1" applyFill="1" applyBorder="1" applyAlignment="1">
      <alignment horizontal="center" vertical="center" wrapText="1"/>
      <protection/>
    </xf>
    <xf numFmtId="0" fontId="0" fillId="0" borderId="10" xfId="63" applyNumberFormat="1" applyFont="1" applyFill="1" applyBorder="1" applyAlignment="1">
      <alignment vertical="center" wrapText="1"/>
      <protection/>
    </xf>
    <xf numFmtId="0" fontId="0" fillId="0" borderId="11" xfId="63" applyFont="1" applyFill="1" applyBorder="1" applyAlignment="1" quotePrefix="1">
      <alignment vertical="center" wrapText="1"/>
      <protection/>
    </xf>
    <xf numFmtId="0" fontId="0" fillId="0" borderId="10" xfId="63" applyFont="1" applyFill="1" applyBorder="1" applyAlignment="1">
      <alignment horizontal="left" vertical="center" wrapText="1"/>
      <protection/>
    </xf>
    <xf numFmtId="168" fontId="0" fillId="0" borderId="10" xfId="63" applyNumberFormat="1" applyFont="1" applyFill="1" applyBorder="1" applyAlignment="1">
      <alignment vertical="center"/>
      <protection/>
    </xf>
    <xf numFmtId="1" fontId="0" fillId="0" borderId="10" xfId="0" applyNumberFormat="1" applyFont="1" applyFill="1" applyBorder="1" applyAlignment="1">
      <alignment horizontal="right" vertical="center" wrapText="1"/>
    </xf>
    <xf numFmtId="1" fontId="0" fillId="0" borderId="10" xfId="70" applyNumberFormat="1" applyFont="1" applyFill="1" applyBorder="1" applyAlignment="1">
      <alignment horizontal="left" vertical="center" wrapText="1"/>
      <protection/>
    </xf>
    <xf numFmtId="168" fontId="0" fillId="0" borderId="10" xfId="70" applyNumberFormat="1" applyFont="1" applyFill="1" applyBorder="1" applyAlignment="1">
      <alignment vertical="center" wrapText="1"/>
      <protection/>
    </xf>
    <xf numFmtId="49" fontId="0" fillId="0" borderId="10" xfId="70" applyNumberFormat="1" applyFont="1" applyFill="1" applyBorder="1" applyAlignment="1">
      <alignment horizontal="right" vertical="center" wrapText="1"/>
      <protection/>
    </xf>
    <xf numFmtId="1" fontId="0" fillId="0" borderId="10" xfId="63" applyNumberFormat="1" applyFont="1" applyFill="1" applyBorder="1" applyAlignment="1">
      <alignment horizontal="right" vertical="center"/>
      <protection/>
    </xf>
    <xf numFmtId="0" fontId="0" fillId="0" borderId="14" xfId="63" applyFont="1" applyFill="1" applyBorder="1" applyAlignment="1">
      <alignment vertical="center" wrapText="1"/>
      <protection/>
    </xf>
    <xf numFmtId="0" fontId="63" fillId="0" borderId="0" xfId="0" applyFont="1" applyFill="1" applyAlignment="1">
      <alignment vertical="center"/>
    </xf>
    <xf numFmtId="168" fontId="0" fillId="0" borderId="10" xfId="0" applyNumberFormat="1" applyFont="1" applyFill="1" applyBorder="1" applyAlignment="1">
      <alignment vertical="center" wrapText="1"/>
    </xf>
    <xf numFmtId="0" fontId="0" fillId="0" borderId="15" xfId="0" applyFont="1" applyFill="1" applyBorder="1" applyAlignment="1">
      <alignment vertical="center" wrapText="1"/>
    </xf>
    <xf numFmtId="165" fontId="0" fillId="0" borderId="15" xfId="0" applyNumberFormat="1" applyFont="1" applyFill="1" applyBorder="1" applyAlignment="1">
      <alignment vertical="center" wrapText="1"/>
    </xf>
    <xf numFmtId="1" fontId="0" fillId="0" borderId="15" xfId="0" applyNumberFormat="1" applyFont="1" applyFill="1" applyBorder="1" applyAlignment="1">
      <alignment horizontal="right" vertical="center"/>
    </xf>
    <xf numFmtId="0" fontId="0" fillId="0" borderId="10" xfId="63" applyFont="1" applyFill="1" applyBorder="1" applyAlignment="1">
      <alignment vertical="center"/>
      <protection/>
    </xf>
    <xf numFmtId="14" fontId="0" fillId="0" borderId="10" xfId="0" applyNumberFormat="1" applyFont="1" applyFill="1" applyBorder="1" applyAlignment="1">
      <alignment vertical="center" wrapText="1"/>
    </xf>
    <xf numFmtId="0" fontId="63" fillId="0" borderId="10" xfId="0" applyFont="1" applyFill="1" applyBorder="1" applyAlignment="1">
      <alignment vertical="center" wrapText="1"/>
    </xf>
    <xf numFmtId="0" fontId="0" fillId="0" borderId="14" xfId="63" applyFont="1" applyFill="1" applyBorder="1" applyAlignment="1">
      <alignment horizontal="left" vertical="center" wrapText="1"/>
      <protection/>
    </xf>
    <xf numFmtId="0" fontId="0" fillId="0" borderId="10" xfId="70" applyFont="1" applyFill="1" applyBorder="1" applyAlignment="1">
      <alignment horizontal="left" vertical="center" wrapText="1"/>
      <protection/>
    </xf>
    <xf numFmtId="0" fontId="61" fillId="0" borderId="10" xfId="0" applyFont="1" applyFill="1" applyBorder="1" applyAlignment="1">
      <alignment horizontal="left" wrapText="1"/>
    </xf>
    <xf numFmtId="0" fontId="0" fillId="0" borderId="15" xfId="0" applyFont="1" applyFill="1" applyBorder="1" applyAlignment="1">
      <alignment horizontal="left" vertical="center" wrapText="1"/>
    </xf>
    <xf numFmtId="168" fontId="0" fillId="0" borderId="10" xfId="70" applyNumberFormat="1" applyFont="1" applyFill="1" applyBorder="1" applyAlignment="1">
      <alignment horizontal="right" vertical="center" wrapText="1"/>
      <protection/>
    </xf>
    <xf numFmtId="0" fontId="2" fillId="0" borderId="13" xfId="0" applyFont="1" applyFill="1" applyBorder="1" applyAlignment="1">
      <alignment horizontal="left" vertical="center" wrapText="1"/>
    </xf>
    <xf numFmtId="0" fontId="0" fillId="0" borderId="10" xfId="63" applyNumberFormat="1" applyFont="1" applyFill="1" applyBorder="1" applyAlignment="1">
      <alignment horizontal="right" vertical="center" wrapText="1"/>
      <protection/>
    </xf>
    <xf numFmtId="168" fontId="63" fillId="0" borderId="10" xfId="70" applyNumberFormat="1" applyFont="1" applyFill="1" applyBorder="1" applyAlignment="1">
      <alignment vertical="center" wrapText="1"/>
      <protection/>
    </xf>
    <xf numFmtId="0" fontId="63" fillId="0" borderId="10" xfId="0" applyFont="1" applyFill="1" applyBorder="1" applyAlignment="1">
      <alignment vertical="center"/>
    </xf>
    <xf numFmtId="0" fontId="63" fillId="0" borderId="10" xfId="63" applyFont="1" applyFill="1" applyBorder="1" applyAlignment="1">
      <alignment vertical="center" wrapText="1"/>
      <protection/>
    </xf>
    <xf numFmtId="14" fontId="63" fillId="0" borderId="11" xfId="0" applyNumberFormat="1" applyFont="1" applyFill="1" applyBorder="1" applyAlignment="1">
      <alignment horizontal="left" vertical="center" wrapText="1"/>
    </xf>
    <xf numFmtId="17" fontId="0" fillId="0" borderId="10" xfId="63" applyNumberFormat="1" applyFont="1" applyFill="1" applyBorder="1" applyAlignment="1" quotePrefix="1">
      <alignment horizontal="right" vertical="center" wrapText="1"/>
      <protection/>
    </xf>
    <xf numFmtId="0" fontId="63" fillId="0" borderId="0" xfId="0" applyFont="1" applyFill="1" applyBorder="1" applyAlignment="1">
      <alignment vertical="center" wrapText="1"/>
    </xf>
    <xf numFmtId="0" fontId="63" fillId="0" borderId="10" xfId="0" applyFont="1" applyFill="1" applyBorder="1" applyAlignment="1">
      <alignment horizontal="center" vertical="center" wrapText="1"/>
    </xf>
    <xf numFmtId="49" fontId="63" fillId="0" borderId="10" xfId="0" applyNumberFormat="1" applyFont="1" applyFill="1" applyBorder="1" applyAlignment="1">
      <alignment horizontal="right" vertical="center"/>
    </xf>
    <xf numFmtId="0" fontId="0" fillId="0" borderId="10" xfId="70" applyFont="1" applyFill="1" applyBorder="1" applyAlignment="1">
      <alignment horizontal="right" vertical="center" wrapText="1"/>
      <protection/>
    </xf>
    <xf numFmtId="0" fontId="2" fillId="0" borderId="13" xfId="0" applyFont="1" applyFill="1" applyBorder="1" applyAlignment="1">
      <alignment vertical="center" wrapText="1"/>
    </xf>
    <xf numFmtId="0" fontId="0" fillId="0" borderId="15" xfId="70" applyFont="1" applyFill="1" applyBorder="1" applyAlignment="1">
      <alignment horizontal="left" vertical="center" wrapText="1"/>
      <protection/>
    </xf>
    <xf numFmtId="1" fontId="0" fillId="0" borderId="15" xfId="70" applyNumberFormat="1" applyFont="1" applyFill="1" applyBorder="1" applyAlignment="1">
      <alignment horizontal="left" vertical="center" wrapText="1"/>
      <protection/>
    </xf>
    <xf numFmtId="0" fontId="63" fillId="0" borderId="10" xfId="0" applyFont="1" applyFill="1" applyBorder="1" applyAlignment="1">
      <alignment horizontal="left" vertical="center" wrapText="1"/>
    </xf>
    <xf numFmtId="165" fontId="63" fillId="0" borderId="10" xfId="0" applyNumberFormat="1" applyFont="1" applyFill="1" applyBorder="1" applyAlignment="1">
      <alignment vertical="center" wrapText="1"/>
    </xf>
    <xf numFmtId="1" fontId="63" fillId="0" borderId="10" xfId="0" applyNumberFormat="1" applyFont="1" applyFill="1" applyBorder="1" applyAlignment="1">
      <alignment horizontal="right" vertical="center"/>
    </xf>
    <xf numFmtId="168" fontId="63" fillId="0" borderId="10" xfId="0" applyNumberFormat="1" applyFont="1" applyFill="1" applyBorder="1" applyAlignment="1">
      <alignment horizontal="right" vertical="center" wrapText="1"/>
    </xf>
    <xf numFmtId="49" fontId="63" fillId="0" borderId="10" xfId="0" applyNumberFormat="1" applyFont="1" applyFill="1" applyBorder="1" applyAlignment="1">
      <alignment horizontal="right" vertical="center" wrapText="1"/>
    </xf>
    <xf numFmtId="1" fontId="0" fillId="0" borderId="10" xfId="70" applyNumberFormat="1" applyFont="1" applyFill="1" applyBorder="1" applyAlignment="1" quotePrefix="1">
      <alignment horizontal="right" vertical="center"/>
      <protection/>
    </xf>
    <xf numFmtId="0" fontId="0" fillId="0" borderId="16" xfId="0" applyFont="1" applyFill="1" applyBorder="1" applyAlignment="1">
      <alignment vertical="center" wrapText="1"/>
    </xf>
    <xf numFmtId="0" fontId="0" fillId="0" borderId="16" xfId="0" applyFont="1" applyFill="1" applyBorder="1" applyAlignment="1">
      <alignment vertical="center"/>
    </xf>
    <xf numFmtId="0" fontId="0" fillId="0" borderId="16" xfId="0" applyFont="1" applyFill="1" applyBorder="1" applyAlignment="1">
      <alignment horizontal="left" vertical="center"/>
    </xf>
    <xf numFmtId="1" fontId="0" fillId="0" borderId="16" xfId="70" applyNumberFormat="1" applyFont="1" applyFill="1" applyBorder="1" applyAlignment="1" quotePrefix="1">
      <alignment horizontal="center" vertical="center"/>
      <protection/>
    </xf>
    <xf numFmtId="176" fontId="63" fillId="0" borderId="16" xfId="0" applyNumberFormat="1" applyFont="1" applyFill="1" applyBorder="1" applyAlignment="1">
      <alignment vertical="center" wrapText="1"/>
    </xf>
    <xf numFmtId="49" fontId="0" fillId="0" borderId="16" xfId="0" applyNumberFormat="1" applyFont="1" applyFill="1" applyBorder="1" applyAlignment="1">
      <alignment horizontal="right" vertical="center" wrapText="1"/>
    </xf>
    <xf numFmtId="0" fontId="0" fillId="0" borderId="17" xfId="0" applyFont="1" applyFill="1" applyBorder="1" applyAlignment="1" quotePrefix="1">
      <alignment vertical="center" wrapText="1"/>
    </xf>
    <xf numFmtId="0" fontId="0" fillId="0" borderId="18" xfId="0" applyFont="1" applyFill="1" applyBorder="1" applyAlignment="1">
      <alignment vertical="center"/>
    </xf>
    <xf numFmtId="0" fontId="0" fillId="0" borderId="18"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165" fontId="0" fillId="0" borderId="18" xfId="0" applyNumberFormat="1" applyFont="1" applyFill="1" applyBorder="1" applyAlignment="1">
      <alignment vertical="center" wrapText="1"/>
    </xf>
    <xf numFmtId="1" fontId="0" fillId="0" borderId="18" xfId="0" applyNumberFormat="1" applyFont="1" applyFill="1" applyBorder="1" applyAlignment="1">
      <alignment horizontal="right" vertical="center"/>
    </xf>
    <xf numFmtId="168" fontId="0" fillId="0" borderId="18" xfId="0" applyNumberFormat="1" applyFont="1" applyFill="1" applyBorder="1" applyAlignment="1">
      <alignment vertical="center" wrapText="1"/>
    </xf>
    <xf numFmtId="49" fontId="0" fillId="0" borderId="18" xfId="0" applyNumberFormat="1" applyFont="1" applyFill="1" applyBorder="1" applyAlignment="1">
      <alignment horizontal="right" vertical="center" wrapText="1"/>
    </xf>
    <xf numFmtId="0" fontId="0" fillId="0" borderId="19" xfId="0" applyFont="1" applyFill="1" applyBorder="1" applyAlignment="1">
      <alignment vertical="center" wrapText="1"/>
    </xf>
    <xf numFmtId="1" fontId="2" fillId="0" borderId="16" xfId="70" applyNumberFormat="1" applyFont="1" applyFill="1" applyBorder="1" applyAlignment="1" quotePrefix="1">
      <alignment horizontal="center" vertical="center"/>
      <protection/>
    </xf>
    <xf numFmtId="0" fontId="9" fillId="0" borderId="10" xfId="0" applyFont="1" applyFill="1" applyBorder="1" applyAlignment="1">
      <alignment horizontal="left" vertical="center" wrapText="1"/>
    </xf>
    <xf numFmtId="0" fontId="0" fillId="0" borderId="0" xfId="63" applyFont="1" applyFill="1" applyAlignment="1">
      <alignment horizontal="left" wrapText="1"/>
      <protection/>
    </xf>
    <xf numFmtId="0" fontId="2" fillId="0" borderId="20" xfId="0" applyFont="1" applyFill="1" applyBorder="1" applyAlignment="1">
      <alignment horizontal="center" vertical="center" wrapText="1"/>
    </xf>
    <xf numFmtId="1" fontId="0" fillId="0" borderId="0" xfId="0" applyNumberFormat="1" applyFont="1" applyFill="1" applyAlignment="1">
      <alignment/>
    </xf>
    <xf numFmtId="0" fontId="0" fillId="0" borderId="21" xfId="0" applyFont="1" applyFill="1" applyBorder="1" applyAlignment="1">
      <alignment vertical="center" wrapText="1"/>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63" applyFill="1" applyAlignment="1">
      <alignment horizontal="right"/>
      <protection/>
    </xf>
    <xf numFmtId="0" fontId="0" fillId="0" borderId="0" xfId="63" applyFont="1" applyFill="1" applyAlignment="1">
      <alignment horizontal="right"/>
      <protection/>
    </xf>
    <xf numFmtId="0" fontId="2" fillId="0" borderId="0" xfId="0" applyFont="1" applyFill="1" applyAlignment="1">
      <alignment vertical="center" wrapText="1"/>
    </xf>
    <xf numFmtId="0" fontId="2" fillId="0" borderId="0" xfId="0" applyFont="1" applyFill="1" applyAlignment="1">
      <alignment vertical="center"/>
    </xf>
    <xf numFmtId="168" fontId="0" fillId="0" borderId="11" xfId="0" applyNumberFormat="1" applyFont="1" applyFill="1" applyBorder="1" applyAlignment="1">
      <alignment horizontal="right" vertical="center" wrapText="1"/>
    </xf>
    <xf numFmtId="168" fontId="0" fillId="0" borderId="22" xfId="0" applyNumberFormat="1" applyFont="1" applyFill="1" applyBorder="1" applyAlignment="1">
      <alignment horizontal="right" vertical="center" wrapText="1"/>
    </xf>
    <xf numFmtId="0" fontId="2" fillId="0" borderId="23"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168" fontId="0" fillId="0" borderId="26" xfId="0" applyNumberFormat="1" applyFont="1" applyFill="1" applyBorder="1" applyAlignment="1">
      <alignment horizontal="right" vertical="center" wrapText="1"/>
    </xf>
    <xf numFmtId="168" fontId="2" fillId="0" borderId="17" xfId="0" applyNumberFormat="1" applyFont="1" applyFill="1" applyBorder="1" applyAlignment="1">
      <alignment vertical="center" wrapText="1"/>
    </xf>
    <xf numFmtId="1" fontId="2" fillId="0" borderId="27" xfId="0" applyNumberFormat="1" applyFont="1" applyFill="1" applyBorder="1" applyAlignment="1">
      <alignment horizontal="right" vertical="center"/>
    </xf>
    <xf numFmtId="1" fontId="2" fillId="0" borderId="16" xfId="0" applyNumberFormat="1" applyFont="1" applyFill="1" applyBorder="1" applyAlignment="1">
      <alignment horizontal="right" vertical="center"/>
    </xf>
    <xf numFmtId="0" fontId="62" fillId="0" borderId="20" xfId="0" applyFont="1" applyFill="1" applyBorder="1" applyAlignment="1">
      <alignment horizontal="center" vertical="center" wrapText="1"/>
    </xf>
    <xf numFmtId="0" fontId="0" fillId="0" borderId="26" xfId="63" applyFont="1" applyFill="1" applyBorder="1" applyAlignment="1" quotePrefix="1">
      <alignment vertical="center" wrapText="1"/>
      <protection/>
    </xf>
    <xf numFmtId="0" fontId="0"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quotePrefix="1">
      <alignment vertical="center" wrapText="1"/>
    </xf>
    <xf numFmtId="14" fontId="0" fillId="0" borderId="26" xfId="0" applyNumberFormat="1" applyFont="1" applyFill="1" applyBorder="1" applyAlignment="1">
      <alignment horizontal="left" vertical="center" wrapText="1"/>
    </xf>
    <xf numFmtId="14" fontId="63" fillId="0" borderId="26" xfId="0" applyNumberFormat="1" applyFont="1" applyFill="1" applyBorder="1" applyAlignment="1">
      <alignment horizontal="left" vertical="center" wrapText="1"/>
    </xf>
    <xf numFmtId="1" fontId="0" fillId="0" borderId="29" xfId="63" applyNumberFormat="1" applyFont="1" applyFill="1" applyBorder="1" applyAlignment="1">
      <alignment horizontal="right" vertical="center"/>
      <protection/>
    </xf>
    <xf numFmtId="1" fontId="0" fillId="0" borderId="14" xfId="63" applyNumberFormat="1" applyFont="1" applyFill="1" applyBorder="1" applyAlignment="1">
      <alignment horizontal="right" vertical="center"/>
      <protection/>
    </xf>
    <xf numFmtId="1" fontId="0" fillId="0" borderId="12" xfId="63" applyNumberFormat="1" applyFont="1" applyFill="1" applyBorder="1" applyAlignment="1">
      <alignment horizontal="right" vertical="center"/>
      <protection/>
    </xf>
    <xf numFmtId="168" fontId="0" fillId="0" borderId="30" xfId="0" applyNumberFormat="1" applyFont="1" applyFill="1" applyBorder="1" applyAlignment="1">
      <alignment horizontal="right" vertical="center" wrapText="1"/>
    </xf>
    <xf numFmtId="168" fontId="2" fillId="0" borderId="31" xfId="0" applyNumberFormat="1" applyFont="1" applyFill="1" applyBorder="1" applyAlignment="1">
      <alignment horizontal="right" vertical="center" wrapText="1"/>
    </xf>
    <xf numFmtId="168" fontId="2" fillId="0" borderId="17" xfId="0" applyNumberFormat="1" applyFont="1" applyFill="1" applyBorder="1" applyAlignment="1">
      <alignment horizontal="right" vertical="center" wrapText="1"/>
    </xf>
    <xf numFmtId="0" fontId="0" fillId="0" borderId="26" xfId="70" applyFont="1" applyFill="1" applyBorder="1" applyAlignment="1">
      <alignment vertical="center" wrapText="1"/>
      <protection/>
    </xf>
    <xf numFmtId="0" fontId="63" fillId="0" borderId="26" xfId="0" applyFont="1" applyFill="1" applyBorder="1" applyAlignment="1" quotePrefix="1">
      <alignment vertical="center" wrapText="1"/>
    </xf>
    <xf numFmtId="168" fontId="0" fillId="0" borderId="11" xfId="0" applyNumberFormat="1" applyFont="1" applyFill="1" applyBorder="1" applyAlignment="1">
      <alignment vertical="center" wrapText="1"/>
    </xf>
    <xf numFmtId="168" fontId="0" fillId="0" borderId="11" xfId="63" applyNumberFormat="1" applyFont="1" applyFill="1" applyBorder="1" applyAlignment="1">
      <alignment vertical="center"/>
      <protection/>
    </xf>
    <xf numFmtId="0" fontId="0" fillId="0" borderId="11" xfId="70" applyFont="1" applyFill="1" applyBorder="1" applyAlignment="1" quotePrefix="1">
      <alignment vertical="center"/>
      <protection/>
    </xf>
    <xf numFmtId="168" fontId="0" fillId="0" borderId="10" xfId="63" applyNumberFormat="1" applyFont="1" applyFill="1" applyBorder="1" applyAlignment="1">
      <alignment vertical="center" wrapText="1"/>
      <protection/>
    </xf>
    <xf numFmtId="176" fontId="0" fillId="0" borderId="10" xfId="0" applyNumberFormat="1" applyFont="1" applyFill="1" applyBorder="1" applyAlignment="1">
      <alignment horizontal="left" vertical="center" wrapText="1"/>
    </xf>
    <xf numFmtId="168" fontId="0" fillId="0" borderId="10" xfId="0" applyNumberFormat="1" applyFont="1" applyFill="1" applyBorder="1" applyAlignment="1">
      <alignment horizontal="left" vertical="center" wrapText="1"/>
    </xf>
    <xf numFmtId="0" fontId="0" fillId="0" borderId="10" xfId="0" applyFont="1" applyFill="1" applyBorder="1" applyAlignment="1" quotePrefix="1">
      <alignment vertical="center" wrapText="1"/>
    </xf>
    <xf numFmtId="168" fontId="0" fillId="0" borderId="10" xfId="63" applyNumberFormat="1" applyFont="1" applyFill="1" applyBorder="1" applyAlignment="1" quotePrefix="1">
      <alignment vertical="center"/>
      <protection/>
    </xf>
    <xf numFmtId="0" fontId="0" fillId="0" borderId="10" xfId="70" applyFont="1" applyFill="1" applyBorder="1" applyAlignment="1" quotePrefix="1">
      <alignment vertical="center" wrapText="1"/>
      <protection/>
    </xf>
    <xf numFmtId="165" fontId="0" fillId="0" borderId="10" xfId="70" applyNumberFormat="1" applyFont="1" applyFill="1" applyBorder="1" applyAlignment="1">
      <alignment horizontal="left" vertical="center" wrapText="1"/>
      <protection/>
    </xf>
    <xf numFmtId="1" fontId="0" fillId="0" borderId="0" xfId="63" applyNumberFormat="1" applyFont="1" applyFill="1" applyBorder="1" applyAlignment="1">
      <alignment horizontal="right" vertical="center"/>
      <protection/>
    </xf>
    <xf numFmtId="168" fontId="0" fillId="0" borderId="0" xfId="0" applyNumberFormat="1" applyFont="1" applyFill="1" applyBorder="1" applyAlignment="1">
      <alignment horizontal="right" vertical="center" wrapText="1"/>
    </xf>
    <xf numFmtId="0" fontId="0" fillId="0" borderId="32" xfId="63" applyFont="1" applyFill="1" applyBorder="1" applyAlignment="1">
      <alignment horizontal="left" vertical="center"/>
      <protection/>
    </xf>
    <xf numFmtId="0" fontId="0" fillId="0" borderId="18" xfId="70" applyFont="1" applyFill="1" applyBorder="1" applyAlignment="1">
      <alignment vertical="center" wrapText="1"/>
      <protection/>
    </xf>
    <xf numFmtId="0" fontId="0" fillId="0" borderId="18" xfId="63" applyFont="1" applyFill="1" applyBorder="1" applyAlignment="1">
      <alignment horizontal="left" vertical="center" wrapText="1"/>
      <protection/>
    </xf>
    <xf numFmtId="0" fontId="0" fillId="0" borderId="18" xfId="63" applyFont="1" applyFill="1" applyBorder="1" applyAlignment="1">
      <alignment vertical="center" wrapText="1"/>
      <protection/>
    </xf>
    <xf numFmtId="168" fontId="0" fillId="0" borderId="18" xfId="63" applyNumberFormat="1" applyFont="1" applyFill="1" applyBorder="1" applyAlignment="1">
      <alignment vertical="center"/>
      <protection/>
    </xf>
    <xf numFmtId="0" fontId="0" fillId="0" borderId="18" xfId="63" applyNumberFormat="1" applyFont="1" applyFill="1" applyBorder="1" applyAlignment="1">
      <alignment vertical="center" wrapText="1"/>
      <protection/>
    </xf>
    <xf numFmtId="0" fontId="0" fillId="0" borderId="28" xfId="63" applyFont="1" applyFill="1" applyBorder="1" applyAlignment="1" quotePrefix="1">
      <alignment vertical="center" wrapText="1"/>
      <protection/>
    </xf>
    <xf numFmtId="0" fontId="0" fillId="0" borderId="33" xfId="0" applyFont="1" applyFill="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pplyAlignment="1">
      <alignment horizontal="center" vertical="center" wrapText="1"/>
    </xf>
    <xf numFmtId="168" fontId="0" fillId="0" borderId="21" xfId="70" applyNumberFormat="1" applyFont="1" applyFill="1" applyBorder="1" applyAlignment="1">
      <alignment horizontal="right" vertical="center" wrapText="1"/>
      <protection/>
    </xf>
    <xf numFmtId="176" fontId="0" fillId="0" borderId="21" xfId="0" applyNumberFormat="1" applyFont="1" applyFill="1" applyBorder="1" applyAlignment="1">
      <alignment horizontal="left" vertical="center" wrapText="1"/>
    </xf>
    <xf numFmtId="0" fontId="0" fillId="0" borderId="21" xfId="63" applyFont="1" applyFill="1" applyBorder="1" applyAlignment="1">
      <alignment vertical="center" wrapText="1"/>
      <protection/>
    </xf>
    <xf numFmtId="0" fontId="0" fillId="0" borderId="21" xfId="63" applyFont="1" applyFill="1" applyBorder="1" applyAlignment="1" quotePrefix="1">
      <alignment vertical="center" wrapText="1"/>
      <protection/>
    </xf>
    <xf numFmtId="49" fontId="0" fillId="0" borderId="21" xfId="0" applyNumberFormat="1" applyFont="1" applyFill="1" applyBorder="1" applyAlignment="1">
      <alignment horizontal="right" vertical="center"/>
    </xf>
    <xf numFmtId="14" fontId="0" fillId="0" borderId="34" xfId="0" applyNumberFormat="1" applyFont="1" applyFill="1" applyBorder="1" applyAlignment="1">
      <alignment horizontal="left" vertical="center" wrapText="1"/>
    </xf>
    <xf numFmtId="0" fontId="0" fillId="0" borderId="35" xfId="63" applyFont="1" applyFill="1" applyBorder="1" applyAlignment="1" quotePrefix="1">
      <alignment vertical="center" wrapText="1"/>
      <protection/>
    </xf>
    <xf numFmtId="0" fontId="0" fillId="0" borderId="11" xfId="0" applyFont="1" applyFill="1" applyBorder="1" applyAlignment="1">
      <alignment horizontal="left" vertical="center" wrapText="1"/>
    </xf>
    <xf numFmtId="0" fontId="0" fillId="0" borderId="14" xfId="0" applyFont="1" applyFill="1" applyBorder="1" applyAlignment="1">
      <alignment vertical="center"/>
    </xf>
    <xf numFmtId="0" fontId="0" fillId="0" borderId="14" xfId="70" applyFont="1" applyFill="1" applyBorder="1" applyAlignment="1">
      <alignment vertical="center"/>
      <protection/>
    </xf>
    <xf numFmtId="176" fontId="0" fillId="0" borderId="14" xfId="0" applyNumberFormat="1" applyFont="1" applyFill="1" applyBorder="1" applyAlignment="1">
      <alignment vertical="center" wrapText="1"/>
    </xf>
    <xf numFmtId="0" fontId="0" fillId="0" borderId="14" xfId="63" applyNumberFormat="1" applyFont="1" applyFill="1" applyBorder="1" applyAlignment="1">
      <alignment horizontal="right" vertical="center" wrapText="1"/>
      <protection/>
    </xf>
    <xf numFmtId="0" fontId="0" fillId="0" borderId="30" xfId="63" applyFont="1" applyFill="1" applyBorder="1" applyAlignment="1" quotePrefix="1">
      <alignment vertical="center" wrapText="1"/>
      <protection/>
    </xf>
    <xf numFmtId="0" fontId="61" fillId="0" borderId="0" xfId="70" applyFont="1" applyFill="1" applyBorder="1" applyAlignment="1">
      <alignment vertical="center"/>
      <protection/>
    </xf>
    <xf numFmtId="0" fontId="63" fillId="0" borderId="0" xfId="0" applyFont="1" applyFill="1" applyBorder="1" applyAlignment="1">
      <alignment vertical="center"/>
    </xf>
    <xf numFmtId="1" fontId="0" fillId="0" borderId="33" xfId="63" applyNumberFormat="1" applyFont="1" applyFill="1" applyBorder="1" applyAlignment="1">
      <alignment horizontal="right" vertical="center"/>
      <protection/>
    </xf>
    <xf numFmtId="1" fontId="0" fillId="0" borderId="21" xfId="63" applyNumberFormat="1" applyFont="1" applyFill="1" applyBorder="1" applyAlignment="1">
      <alignment horizontal="right" vertical="center"/>
      <protection/>
    </xf>
    <xf numFmtId="168" fontId="0" fillId="0" borderId="35" xfId="0" applyNumberFormat="1" applyFont="1" applyFill="1" applyBorder="1" applyAlignment="1">
      <alignment horizontal="right" vertical="center" wrapText="1"/>
    </xf>
    <xf numFmtId="168" fontId="0" fillId="0" borderId="11" xfId="0" applyNumberFormat="1" applyFont="1" applyFill="1" applyBorder="1" applyAlignment="1">
      <alignment horizontal="left" vertical="center" wrapText="1"/>
    </xf>
    <xf numFmtId="165" fontId="2" fillId="0" borderId="0" xfId="0" applyNumberFormat="1" applyFont="1" applyFill="1" applyAlignment="1">
      <alignment vertical="center"/>
    </xf>
    <xf numFmtId="0" fontId="2" fillId="0" borderId="36" xfId="0" applyFont="1" applyFill="1" applyBorder="1" applyAlignment="1">
      <alignment vertical="center"/>
    </xf>
    <xf numFmtId="1" fontId="2" fillId="0" borderId="36" xfId="0" applyNumberFormat="1" applyFont="1" applyFill="1" applyBorder="1" applyAlignment="1">
      <alignment vertical="center"/>
    </xf>
    <xf numFmtId="168" fontId="62" fillId="0" borderId="36" xfId="0" applyNumberFormat="1" applyFont="1" applyFill="1" applyBorder="1" applyAlignment="1">
      <alignment vertical="center"/>
    </xf>
    <xf numFmtId="168" fontId="0" fillId="0" borderId="21" xfId="63" applyNumberFormat="1" applyFont="1" applyFill="1" applyBorder="1" applyAlignment="1">
      <alignment vertical="center"/>
      <protection/>
    </xf>
    <xf numFmtId="168" fontId="0" fillId="0" borderId="10" xfId="63" applyNumberFormat="1" applyFont="1" applyFill="1" applyBorder="1" applyAlignment="1" quotePrefix="1">
      <alignment vertical="center" wrapText="1"/>
      <protection/>
    </xf>
    <xf numFmtId="49" fontId="0" fillId="0" borderId="37"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168" fontId="0" fillId="0" borderId="0" xfId="0" applyNumberFormat="1" applyFont="1" applyFill="1" applyBorder="1" applyAlignment="1">
      <alignment vertical="center" wrapText="1"/>
    </xf>
    <xf numFmtId="168" fontId="0" fillId="0" borderId="38" xfId="63" applyNumberFormat="1" applyFont="1" applyFill="1" applyBorder="1" applyAlignment="1">
      <alignment vertical="center"/>
      <protection/>
    </xf>
    <xf numFmtId="168" fontId="0" fillId="0" borderId="0" xfId="63" applyNumberFormat="1" applyFont="1" applyFill="1" applyBorder="1" applyAlignment="1">
      <alignment vertical="center"/>
      <protection/>
    </xf>
    <xf numFmtId="168" fontId="0" fillId="0" borderId="0" xfId="0" applyNumberFormat="1" applyFont="1" applyFill="1" applyBorder="1" applyAlignment="1">
      <alignment horizontal="left" vertical="center" wrapText="1"/>
    </xf>
    <xf numFmtId="168" fontId="61" fillId="0" borderId="0" xfId="0" applyNumberFormat="1" applyFont="1" applyFill="1" applyBorder="1" applyAlignment="1">
      <alignment vertical="center" wrapText="1"/>
    </xf>
    <xf numFmtId="0" fontId="0" fillId="0" borderId="0" xfId="63" applyFont="1" applyFill="1" applyBorder="1" applyAlignment="1" quotePrefix="1">
      <alignment vertical="center" wrapText="1"/>
      <protection/>
    </xf>
    <xf numFmtId="0" fontId="0" fillId="0" borderId="0" xfId="70" applyFont="1" applyFill="1" applyBorder="1" applyAlignment="1" quotePrefix="1">
      <alignment vertical="center"/>
      <protection/>
    </xf>
    <xf numFmtId="0" fontId="0" fillId="0" borderId="0" xfId="0" applyFont="1" applyFill="1" applyBorder="1" applyAlignment="1">
      <alignment vertical="center" wrapText="1"/>
    </xf>
    <xf numFmtId="165" fontId="0" fillId="0" borderId="18" xfId="0" applyNumberFormat="1" applyFont="1" applyFill="1" applyBorder="1" applyAlignment="1">
      <alignment horizontal="right" vertical="center" wrapText="1"/>
    </xf>
    <xf numFmtId="0" fontId="0" fillId="0" borderId="18" xfId="0" applyFont="1" applyFill="1" applyBorder="1" applyAlignment="1">
      <alignment horizontal="right" vertical="center" wrapText="1"/>
    </xf>
    <xf numFmtId="165"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right"/>
    </xf>
    <xf numFmtId="165" fontId="0" fillId="0" borderId="10" xfId="63" applyNumberFormat="1" applyFont="1" applyFill="1" applyBorder="1" applyAlignment="1">
      <alignment horizontal="right" vertical="center" wrapText="1"/>
      <protection/>
    </xf>
    <xf numFmtId="0" fontId="0" fillId="0" borderId="10" xfId="63" applyFont="1" applyFill="1" applyBorder="1" applyAlignment="1">
      <alignment horizontal="right" vertical="center" wrapText="1"/>
      <protection/>
    </xf>
    <xf numFmtId="0" fontId="61" fillId="0" borderId="10" xfId="0" applyFont="1" applyFill="1" applyBorder="1" applyAlignment="1">
      <alignment horizontal="right" vertical="center" wrapText="1"/>
    </xf>
    <xf numFmtId="0" fontId="63" fillId="0" borderId="10" xfId="0" applyFont="1" applyFill="1" applyBorder="1" applyAlignment="1">
      <alignment horizontal="right" vertical="center" wrapText="1"/>
    </xf>
    <xf numFmtId="0" fontId="0" fillId="0" borderId="14" xfId="70" applyFont="1" applyFill="1" applyBorder="1" applyAlignment="1">
      <alignment horizontal="right" vertical="center"/>
      <protection/>
    </xf>
    <xf numFmtId="0" fontId="0" fillId="0" borderId="10" xfId="70" applyFont="1" applyFill="1" applyBorder="1" applyAlignment="1">
      <alignment horizontal="right" vertical="center"/>
      <protection/>
    </xf>
    <xf numFmtId="165" fontId="61" fillId="0" borderId="10" xfId="0" applyNumberFormat="1" applyFont="1" applyFill="1" applyBorder="1" applyAlignment="1">
      <alignment horizontal="right" vertical="center" wrapText="1"/>
    </xf>
    <xf numFmtId="0" fontId="0" fillId="0" borderId="21" xfId="0" applyFont="1" applyFill="1" applyBorder="1" applyAlignment="1">
      <alignment horizontal="right" vertical="center" wrapText="1"/>
    </xf>
    <xf numFmtId="176" fontId="63" fillId="0" borderId="10" xfId="0" applyNumberFormat="1" applyFont="1" applyFill="1" applyBorder="1" applyAlignment="1">
      <alignment horizontal="left" vertical="center" wrapText="1"/>
    </xf>
    <xf numFmtId="168" fontId="0" fillId="0" borderId="10" xfId="0" applyNumberFormat="1" applyFont="1" applyFill="1" applyBorder="1" applyAlignment="1" quotePrefix="1">
      <alignment vertical="center" wrapText="1"/>
    </xf>
    <xf numFmtId="168" fontId="0" fillId="0" borderId="18" xfId="70" applyNumberFormat="1" applyFont="1" applyFill="1" applyBorder="1" applyAlignment="1">
      <alignment vertical="center" wrapText="1"/>
      <protection/>
    </xf>
    <xf numFmtId="168" fontId="0" fillId="0" borderId="10" xfId="63" applyNumberFormat="1" applyFont="1" applyFill="1" applyBorder="1" applyAlignment="1">
      <alignment horizontal="right" vertical="center"/>
      <protection/>
    </xf>
    <xf numFmtId="168" fontId="0" fillId="0" borderId="14" xfId="0" applyNumberFormat="1" applyFont="1" applyFill="1" applyBorder="1" applyAlignment="1">
      <alignment vertical="center" wrapText="1"/>
    </xf>
    <xf numFmtId="0" fontId="63" fillId="0" borderId="0" xfId="0" applyFont="1" applyFill="1" applyBorder="1" applyAlignment="1">
      <alignment horizontal="left" vertical="center" wrapText="1"/>
    </xf>
    <xf numFmtId="0" fontId="0" fillId="0" borderId="10" xfId="0" applyFont="1" applyFill="1" applyBorder="1" applyAlignment="1">
      <alignment horizontal="left"/>
    </xf>
    <xf numFmtId="0" fontId="0" fillId="0" borderId="21" xfId="0" applyFont="1" applyFill="1" applyBorder="1" applyAlignment="1">
      <alignment horizontal="left" vertical="center" wrapText="1"/>
    </xf>
    <xf numFmtId="0" fontId="0" fillId="0" borderId="15" xfId="63" applyFont="1" applyFill="1" applyBorder="1" applyAlignment="1">
      <alignment horizontal="left" vertical="center" wrapText="1"/>
      <protection/>
    </xf>
    <xf numFmtId="0" fontId="0" fillId="0" borderId="21" xfId="63" applyFont="1" applyFill="1" applyBorder="1" applyAlignment="1">
      <alignment horizontal="left" vertical="center" wrapText="1"/>
      <protection/>
    </xf>
    <xf numFmtId="165" fontId="0" fillId="0" borderId="10" xfId="0" applyNumberFormat="1" applyFont="1" applyFill="1" applyBorder="1" applyAlignment="1">
      <alignment horizontal="right" vertical="center"/>
    </xf>
    <xf numFmtId="165" fontId="0" fillId="0" borderId="10" xfId="70" applyNumberFormat="1" applyFont="1" applyFill="1" applyBorder="1" applyAlignment="1" quotePrefix="1">
      <alignment horizontal="right" vertical="center"/>
      <protection/>
    </xf>
    <xf numFmtId="165" fontId="0" fillId="0" borderId="10" xfId="0" applyNumberFormat="1" applyFont="1" applyFill="1" applyBorder="1" applyAlignment="1">
      <alignment horizontal="right"/>
    </xf>
    <xf numFmtId="165" fontId="0" fillId="0" borderId="10" xfId="70" applyNumberFormat="1" applyFont="1" applyFill="1" applyBorder="1" applyAlignment="1">
      <alignment horizontal="right" vertical="center" wrapText="1"/>
      <protection/>
    </xf>
    <xf numFmtId="165" fontId="63" fillId="0" borderId="10" xfId="0" applyNumberFormat="1" applyFont="1" applyFill="1" applyBorder="1" applyAlignment="1">
      <alignment horizontal="right" vertical="center" wrapText="1"/>
    </xf>
    <xf numFmtId="165" fontId="0" fillId="0" borderId="14" xfId="70" applyNumberFormat="1" applyFont="1" applyFill="1" applyBorder="1" applyAlignment="1">
      <alignment horizontal="right" vertical="center"/>
      <protection/>
    </xf>
    <xf numFmtId="165" fontId="0" fillId="0" borderId="10" xfId="70" applyNumberFormat="1" applyFont="1" applyFill="1" applyBorder="1" applyAlignment="1">
      <alignment horizontal="right" vertical="center"/>
      <protection/>
    </xf>
    <xf numFmtId="165" fontId="0" fillId="0" borderId="21" xfId="0" applyNumberFormat="1" applyFont="1" applyFill="1" applyBorder="1" applyAlignment="1">
      <alignment horizontal="right" vertical="center" wrapText="1"/>
    </xf>
    <xf numFmtId="168" fontId="0" fillId="0" borderId="39" xfId="0" applyNumberFormat="1" applyFont="1" applyFill="1" applyBorder="1" applyAlignment="1">
      <alignment vertical="center" wrapText="1"/>
    </xf>
    <xf numFmtId="0" fontId="0" fillId="0" borderId="39" xfId="63" applyFont="1" applyFill="1" applyBorder="1" applyAlignment="1">
      <alignment horizontal="left" vertical="center" wrapText="1"/>
      <protection/>
    </xf>
    <xf numFmtId="168" fontId="0" fillId="0" borderId="14" xfId="0" applyNumberFormat="1" applyFont="1" applyFill="1" applyBorder="1" applyAlignment="1">
      <alignment horizontal="left" vertical="center" wrapText="1"/>
    </xf>
    <xf numFmtId="0" fontId="0" fillId="0" borderId="30" xfId="0" applyFont="1" applyFill="1" applyBorder="1" applyAlignment="1">
      <alignment vertical="center" wrapText="1"/>
    </xf>
    <xf numFmtId="0" fontId="0" fillId="0" borderId="14" xfId="0" applyFont="1" applyFill="1" applyBorder="1" applyAlignment="1">
      <alignment horizontal="left" vertical="center" wrapText="1"/>
    </xf>
    <xf numFmtId="168" fontId="0" fillId="0" borderId="37" xfId="63" applyNumberFormat="1" applyFont="1" applyFill="1" applyBorder="1" applyAlignment="1">
      <alignment vertical="center"/>
      <protection/>
    </xf>
    <xf numFmtId="0" fontId="0" fillId="0" borderId="15" xfId="63" applyFont="1" applyFill="1" applyBorder="1" applyAlignment="1">
      <alignment vertical="center" wrapText="1"/>
      <protection/>
    </xf>
    <xf numFmtId="0" fontId="0" fillId="0" borderId="15" xfId="0" applyFont="1" applyFill="1" applyBorder="1" applyAlignment="1">
      <alignment horizontal="left" vertical="center"/>
    </xf>
    <xf numFmtId="165" fontId="0" fillId="0" borderId="15" xfId="63" applyNumberFormat="1" applyFont="1" applyFill="1" applyBorder="1" applyAlignment="1">
      <alignment horizontal="right" vertical="center" wrapText="1"/>
      <protection/>
    </xf>
    <xf numFmtId="0" fontId="0" fillId="0" borderId="15" xfId="63" applyFont="1" applyFill="1" applyBorder="1" applyAlignment="1">
      <alignment horizontal="right" vertical="center" wrapText="1"/>
      <protection/>
    </xf>
    <xf numFmtId="1" fontId="0" fillId="0" borderId="15" xfId="63" applyNumberFormat="1" applyFont="1" applyFill="1" applyBorder="1" applyAlignment="1">
      <alignment horizontal="right" vertical="center"/>
      <protection/>
    </xf>
    <xf numFmtId="168" fontId="0" fillId="0" borderId="15" xfId="63" applyNumberFormat="1" applyFont="1" applyFill="1" applyBorder="1" applyAlignment="1">
      <alignment vertical="center"/>
      <protection/>
    </xf>
    <xf numFmtId="168" fontId="0" fillId="0" borderId="15" xfId="63" applyNumberFormat="1" applyFont="1" applyFill="1" applyBorder="1" applyAlignment="1">
      <alignment vertical="center" wrapText="1"/>
      <protection/>
    </xf>
    <xf numFmtId="0" fontId="0" fillId="0" borderId="15" xfId="63" applyNumberFormat="1" applyFont="1" applyFill="1" applyBorder="1" applyAlignment="1">
      <alignment vertical="center" wrapText="1"/>
      <protection/>
    </xf>
    <xf numFmtId="0" fontId="0" fillId="0" borderId="40" xfId="63" applyFont="1" applyFill="1" applyBorder="1" applyAlignment="1" quotePrefix="1">
      <alignment vertical="center" wrapText="1"/>
      <protection/>
    </xf>
    <xf numFmtId="0" fontId="0" fillId="0" borderId="14" xfId="0" applyFont="1" applyFill="1" applyBorder="1" applyAlignment="1">
      <alignment vertical="center" wrapText="1"/>
    </xf>
    <xf numFmtId="0" fontId="0" fillId="0" borderId="14" xfId="70" applyFont="1" applyFill="1" applyBorder="1" applyAlignment="1">
      <alignment horizontal="left" vertical="center" wrapText="1"/>
      <protection/>
    </xf>
    <xf numFmtId="165" fontId="0" fillId="0" borderId="14" xfId="70" applyNumberFormat="1" applyFont="1" applyFill="1" applyBorder="1" applyAlignment="1" quotePrefix="1">
      <alignment horizontal="right" vertical="center"/>
      <protection/>
    </xf>
    <xf numFmtId="1" fontId="0" fillId="0" borderId="14" xfId="70" applyNumberFormat="1" applyFont="1" applyFill="1" applyBorder="1" applyAlignment="1" quotePrefix="1">
      <alignment horizontal="right" vertical="center"/>
      <protection/>
    </xf>
    <xf numFmtId="1" fontId="0" fillId="0" borderId="14" xfId="70" applyNumberFormat="1" applyFont="1" applyFill="1" applyBorder="1" applyAlignment="1">
      <alignment horizontal="left" vertical="center" wrapText="1"/>
      <protection/>
    </xf>
    <xf numFmtId="168" fontId="0" fillId="0" borderId="14" xfId="70" applyNumberFormat="1" applyFont="1" applyFill="1" applyBorder="1" applyAlignment="1">
      <alignment vertical="center" wrapText="1"/>
      <protection/>
    </xf>
    <xf numFmtId="168" fontId="0" fillId="0" borderId="14" xfId="63" applyNumberFormat="1" applyFont="1" applyFill="1" applyBorder="1" applyAlignment="1">
      <alignment vertical="center" wrapText="1"/>
      <protection/>
    </xf>
    <xf numFmtId="49" fontId="0" fillId="0" borderId="14" xfId="70" applyNumberFormat="1" applyFont="1" applyFill="1" applyBorder="1" applyAlignment="1">
      <alignment horizontal="right" vertical="center" wrapText="1"/>
      <protection/>
    </xf>
    <xf numFmtId="0" fontId="0" fillId="0" borderId="30" xfId="0" applyFont="1" applyFill="1" applyBorder="1" applyAlignment="1" quotePrefix="1">
      <alignment vertical="center" wrapText="1"/>
    </xf>
    <xf numFmtId="168" fontId="0" fillId="0" borderId="15" xfId="70" applyNumberFormat="1" applyFont="1" applyFill="1" applyBorder="1" applyAlignment="1">
      <alignment vertical="center" wrapText="1"/>
      <protection/>
    </xf>
    <xf numFmtId="0" fontId="0" fillId="0" borderId="15" xfId="70" applyFont="1" applyFill="1" applyBorder="1" applyAlignment="1">
      <alignment vertical="center" wrapText="1"/>
      <protection/>
    </xf>
    <xf numFmtId="0" fontId="0" fillId="0" borderId="15" xfId="63" applyFont="1" applyFill="1" applyBorder="1" applyAlignment="1" quotePrefix="1">
      <alignment horizontal="left" vertical="center" wrapText="1"/>
      <protection/>
    </xf>
    <xf numFmtId="0" fontId="0" fillId="0" borderId="10" xfId="71" applyFont="1" applyFill="1" applyBorder="1" applyAlignment="1">
      <alignment vertical="center" wrapText="1"/>
      <protection/>
    </xf>
    <xf numFmtId="176" fontId="63" fillId="0" borderId="39" xfId="0" applyNumberFormat="1" applyFont="1" applyFill="1" applyBorder="1" applyAlignment="1">
      <alignment horizontal="right" vertical="center" wrapText="1"/>
    </xf>
    <xf numFmtId="0" fontId="63" fillId="0" borderId="39" xfId="63" applyFont="1" applyFill="1" applyBorder="1" applyAlignment="1">
      <alignment vertical="center" wrapText="1"/>
      <protection/>
    </xf>
    <xf numFmtId="176" fontId="0" fillId="0" borderId="13" xfId="0" applyNumberFormat="1" applyFont="1" applyFill="1" applyBorder="1" applyAlignment="1">
      <alignment horizontal="left" vertical="center" wrapText="1"/>
    </xf>
    <xf numFmtId="0" fontId="0" fillId="0" borderId="13" xfId="63" applyFont="1" applyFill="1" applyBorder="1" applyAlignment="1">
      <alignment vertical="center" wrapText="1"/>
      <protection/>
    </xf>
    <xf numFmtId="168" fontId="0" fillId="0" borderId="10" xfId="70" applyNumberFormat="1" applyFont="1" applyFill="1" applyBorder="1" applyAlignment="1">
      <alignment horizontal="left" vertical="center" wrapText="1"/>
      <protection/>
    </xf>
    <xf numFmtId="0" fontId="0" fillId="0" borderId="10" xfId="70" applyFont="1" applyFill="1" applyBorder="1" applyAlignment="1">
      <alignment horizontal="left" vertical="center"/>
      <protection/>
    </xf>
    <xf numFmtId="0" fontId="63" fillId="0" borderId="10" xfId="63" applyFont="1" applyFill="1" applyBorder="1" applyAlignment="1">
      <alignment horizontal="left" vertical="center" wrapText="1"/>
      <protection/>
    </xf>
    <xf numFmtId="0" fontId="63" fillId="0" borderId="39" xfId="63" applyFont="1" applyFill="1" applyBorder="1" applyAlignment="1">
      <alignment horizontal="left" vertical="center" wrapText="1"/>
      <protection/>
    </xf>
    <xf numFmtId="0" fontId="0" fillId="0" borderId="13" xfId="63" applyFont="1" applyFill="1" applyBorder="1" applyAlignment="1" quotePrefix="1">
      <alignment horizontal="left" vertical="center" wrapText="1"/>
      <protection/>
    </xf>
    <xf numFmtId="0" fontId="2" fillId="0" borderId="0" xfId="0" applyFont="1" applyFill="1" applyAlignment="1">
      <alignment horizontal="left"/>
    </xf>
    <xf numFmtId="0" fontId="2" fillId="0" borderId="0" xfId="0" applyFont="1" applyFill="1" applyAlignment="1">
      <alignment horizontal="right"/>
    </xf>
    <xf numFmtId="168" fontId="2" fillId="0" borderId="0" xfId="0" applyNumberFormat="1" applyFont="1" applyFill="1" applyAlignment="1">
      <alignment horizontal="right"/>
    </xf>
    <xf numFmtId="0" fontId="0" fillId="0" borderId="32" xfId="0" applyFont="1" applyFill="1" applyBorder="1" applyAlignment="1">
      <alignment horizontal="left" vertical="center"/>
    </xf>
    <xf numFmtId="168" fontId="0" fillId="0" borderId="39" xfId="0" applyNumberFormat="1" applyFont="1" applyFill="1" applyBorder="1" applyAlignment="1">
      <alignment horizontal="left" vertical="center" wrapText="1"/>
    </xf>
    <xf numFmtId="168" fontId="0" fillId="0" borderId="10" xfId="63" applyNumberFormat="1" applyFont="1" applyFill="1" applyBorder="1" applyAlignment="1">
      <alignment horizontal="left" vertical="center"/>
      <protection/>
    </xf>
    <xf numFmtId="168" fontId="0" fillId="0" borderId="15" xfId="63" applyNumberFormat="1" applyFont="1" applyFill="1" applyBorder="1" applyAlignment="1">
      <alignment horizontal="left" vertical="center"/>
      <protection/>
    </xf>
    <xf numFmtId="168" fontId="0" fillId="0" borderId="14" xfId="70" applyNumberFormat="1" applyFont="1" applyFill="1" applyBorder="1" applyAlignment="1">
      <alignment horizontal="left" vertical="center" wrapText="1"/>
      <protection/>
    </xf>
    <xf numFmtId="168" fontId="0" fillId="0" borderId="15" xfId="70" applyNumberFormat="1" applyFont="1" applyFill="1" applyBorder="1" applyAlignment="1">
      <alignment horizontal="left" vertical="center" wrapText="1"/>
      <protection/>
    </xf>
    <xf numFmtId="0" fontId="0" fillId="0" borderId="14" xfId="70" applyFont="1" applyFill="1" applyBorder="1" applyAlignment="1">
      <alignment horizontal="left" vertical="center"/>
      <protection/>
    </xf>
    <xf numFmtId="168" fontId="0" fillId="0" borderId="14" xfId="0" applyNumberFormat="1" applyFont="1" applyFill="1" applyBorder="1" applyAlignment="1" quotePrefix="1">
      <alignment horizontal="left" vertical="center" wrapText="1"/>
    </xf>
    <xf numFmtId="168" fontId="0" fillId="0" borderId="15" xfId="0" applyNumberFormat="1" applyFont="1" applyFill="1" applyBorder="1" applyAlignment="1">
      <alignment horizontal="left" vertical="center" wrapText="1"/>
    </xf>
    <xf numFmtId="0" fontId="0" fillId="0" borderId="26" xfId="63" applyFont="1" applyFill="1" applyBorder="1" applyAlignment="1">
      <alignment vertical="center" wrapText="1"/>
      <protection/>
    </xf>
    <xf numFmtId="0" fontId="0" fillId="0" borderId="10" xfId="63" applyFill="1" applyBorder="1" applyAlignment="1">
      <alignment horizontal="left" vertical="center"/>
      <protection/>
    </xf>
    <xf numFmtId="0" fontId="0" fillId="0" borderId="10" xfId="63" applyFont="1" applyFill="1" applyBorder="1" applyAlignment="1" quotePrefix="1">
      <alignment horizontal="left" vertical="center" wrapText="1"/>
      <protection/>
    </xf>
    <xf numFmtId="0" fontId="61" fillId="0" borderId="10" xfId="71" applyFont="1" applyFill="1" applyBorder="1" applyAlignment="1">
      <alignment horizontal="left" vertical="center" wrapText="1"/>
      <protection/>
    </xf>
    <xf numFmtId="176" fontId="0" fillId="0" borderId="14" xfId="0" applyNumberFormat="1" applyFont="1" applyFill="1" applyBorder="1" applyAlignment="1">
      <alignment horizontal="left" vertical="center" wrapText="1"/>
    </xf>
    <xf numFmtId="176" fontId="0" fillId="0" borderId="14" xfId="0" applyNumberFormat="1" applyFont="1" applyFill="1" applyBorder="1" applyAlignment="1" quotePrefix="1">
      <alignment horizontal="left" vertical="center" wrapText="1"/>
    </xf>
    <xf numFmtId="165" fontId="0" fillId="0" borderId="10" xfId="70" applyNumberFormat="1" applyFont="1" applyFill="1" applyBorder="1" applyAlignment="1" quotePrefix="1">
      <alignment horizontal="center" vertical="center"/>
      <protection/>
    </xf>
    <xf numFmtId="165" fontId="0" fillId="0" borderId="21" xfId="0" applyNumberFormat="1" applyFont="1" applyFill="1" applyBorder="1" applyAlignment="1">
      <alignment horizontal="center" vertical="center" wrapText="1"/>
    </xf>
    <xf numFmtId="0" fontId="62" fillId="34" borderId="20" xfId="0" applyFont="1" applyFill="1" applyBorder="1" applyAlignment="1">
      <alignment horizontal="center" vertical="center" wrapText="1"/>
    </xf>
    <xf numFmtId="0" fontId="2" fillId="34" borderId="13" xfId="0" applyFont="1" applyFill="1" applyBorder="1" applyAlignment="1">
      <alignment horizontal="center" vertical="center" wrapText="1"/>
    </xf>
    <xf numFmtId="164" fontId="2" fillId="34" borderId="13" xfId="0" applyNumberFormat="1" applyFont="1" applyFill="1" applyBorder="1" applyAlignment="1">
      <alignment horizontal="center" vertical="center" wrapText="1"/>
    </xf>
    <xf numFmtId="0" fontId="0" fillId="0" borderId="10" xfId="71" applyFont="1" applyFill="1" applyBorder="1" applyAlignment="1">
      <alignment horizontal="left" vertical="center" wrapText="1"/>
      <protection/>
    </xf>
    <xf numFmtId="0" fontId="0" fillId="34" borderId="16" xfId="0" applyFont="1" applyFill="1" applyBorder="1" applyAlignment="1">
      <alignment vertical="center" wrapText="1"/>
    </xf>
    <xf numFmtId="1" fontId="2" fillId="34" borderId="16" xfId="70" applyNumberFormat="1" applyFont="1" applyFill="1" applyBorder="1" applyAlignment="1" quotePrefix="1">
      <alignment horizontal="center" vertical="center"/>
      <protection/>
    </xf>
    <xf numFmtId="1" fontId="0" fillId="34" borderId="16" xfId="70" applyNumberFormat="1" applyFont="1" applyFill="1" applyBorder="1" applyAlignment="1" quotePrefix="1">
      <alignment horizontal="center" vertical="center"/>
      <protection/>
    </xf>
    <xf numFmtId="0" fontId="0" fillId="34" borderId="16" xfId="0" applyFont="1" applyFill="1" applyBorder="1" applyAlignment="1">
      <alignment horizontal="left" vertical="center"/>
    </xf>
    <xf numFmtId="176" fontId="63" fillId="34" borderId="16" xfId="0" applyNumberFormat="1" applyFont="1" applyFill="1" applyBorder="1" applyAlignment="1">
      <alignment vertical="center" wrapText="1"/>
    </xf>
    <xf numFmtId="49" fontId="0" fillId="34" borderId="16" xfId="0" applyNumberFormat="1" applyFont="1" applyFill="1" applyBorder="1" applyAlignment="1">
      <alignment horizontal="right" vertical="center" wrapText="1"/>
    </xf>
    <xf numFmtId="0" fontId="0" fillId="34" borderId="31" xfId="0" applyFont="1" applyFill="1" applyBorder="1" applyAlignment="1" quotePrefix="1">
      <alignment vertical="center" wrapText="1"/>
    </xf>
    <xf numFmtId="0" fontId="0" fillId="34" borderId="17" xfId="0" applyFont="1" applyFill="1" applyBorder="1" applyAlignment="1">
      <alignment vertical="center" wrapText="1"/>
    </xf>
    <xf numFmtId="0" fontId="0" fillId="34" borderId="0" xfId="0" applyFont="1" applyFill="1" applyAlignment="1">
      <alignment horizontal="left"/>
    </xf>
    <xf numFmtId="0" fontId="0" fillId="34" borderId="0" xfId="0" applyFont="1" applyFill="1" applyAlignment="1">
      <alignment/>
    </xf>
    <xf numFmtId="0" fontId="63" fillId="34" borderId="0" xfId="0" applyFont="1" applyFill="1" applyAlignment="1">
      <alignment/>
    </xf>
    <xf numFmtId="0" fontId="0" fillId="34" borderId="0" xfId="0" applyFont="1" applyFill="1" applyBorder="1" applyAlignment="1">
      <alignment horizontal="left" vertical="center"/>
    </xf>
    <xf numFmtId="0" fontId="0" fillId="34" borderId="0" xfId="63" applyFont="1" applyFill="1" applyAlignment="1">
      <alignment horizontal="left"/>
      <protection/>
    </xf>
    <xf numFmtId="0" fontId="0" fillId="34" borderId="0" xfId="63" applyFont="1" applyFill="1" applyAlignment="1">
      <alignment horizontal="left" wrapText="1"/>
      <protection/>
    </xf>
    <xf numFmtId="0" fontId="0" fillId="34" borderId="0" xfId="63" applyFont="1" applyFill="1" applyAlignment="1">
      <alignment horizontal="right" vertical="top" indent="1"/>
      <protection/>
    </xf>
    <xf numFmtId="0" fontId="0" fillId="34" borderId="0" xfId="63" applyFont="1" applyFill="1" applyAlignment="1">
      <alignment horizontal="right" indent="1"/>
      <protection/>
    </xf>
    <xf numFmtId="0" fontId="0" fillId="34" borderId="0" xfId="63" applyFont="1" applyFill="1">
      <alignment/>
      <protection/>
    </xf>
    <xf numFmtId="0" fontId="0" fillId="34" borderId="0" xfId="63" applyFill="1">
      <alignment/>
      <protection/>
    </xf>
    <xf numFmtId="0" fontId="63" fillId="34" borderId="0" xfId="63" applyFont="1" applyFill="1">
      <alignment/>
      <protection/>
    </xf>
    <xf numFmtId="0" fontId="0" fillId="34" borderId="0" xfId="63" applyFill="1" applyAlignment="1">
      <alignment horizontal="center"/>
      <protection/>
    </xf>
    <xf numFmtId="0" fontId="0" fillId="34" borderId="0" xfId="0" applyFont="1" applyFill="1" applyBorder="1" applyAlignment="1">
      <alignment/>
    </xf>
    <xf numFmtId="0" fontId="0" fillId="34" borderId="0" xfId="63" applyFont="1" applyFill="1" applyAlignment="1">
      <alignment wrapText="1"/>
      <protection/>
    </xf>
    <xf numFmtId="0" fontId="3" fillId="0" borderId="0" xfId="64" applyFont="1" applyAlignment="1">
      <alignment vertical="top" wrapText="1"/>
      <protection/>
    </xf>
    <xf numFmtId="0" fontId="0" fillId="0" borderId="0" xfId="64" applyAlignment="1">
      <alignment vertical="top" wrapText="1"/>
      <protection/>
    </xf>
    <xf numFmtId="0" fontId="2" fillId="0" borderId="0" xfId="64" applyFont="1" applyAlignment="1">
      <alignment vertical="top" wrapText="1"/>
      <protection/>
    </xf>
    <xf numFmtId="0" fontId="0" fillId="0" borderId="0" xfId="64" applyFont="1" applyAlignment="1">
      <alignment vertical="top" wrapText="1"/>
      <protection/>
    </xf>
    <xf numFmtId="0" fontId="2" fillId="0" borderId="0" xfId="0" applyFont="1" applyFill="1" applyBorder="1" applyAlignment="1">
      <alignment/>
    </xf>
    <xf numFmtId="0" fontId="61" fillId="0" borderId="0" xfId="0" applyFont="1" applyFill="1" applyBorder="1" applyAlignment="1">
      <alignment vertical="center"/>
    </xf>
    <xf numFmtId="0" fontId="0" fillId="0" borderId="0" xfId="0" applyFill="1" applyBorder="1" applyAlignment="1">
      <alignment/>
    </xf>
    <xf numFmtId="0" fontId="0" fillId="0" borderId="0" xfId="63" applyFill="1" applyBorder="1">
      <alignment/>
      <protection/>
    </xf>
    <xf numFmtId="0" fontId="0" fillId="0" borderId="0" xfId="63" applyFont="1" applyFill="1" applyBorder="1">
      <alignment/>
      <protection/>
    </xf>
    <xf numFmtId="0" fontId="0" fillId="34" borderId="0" xfId="63" applyFont="1" applyFill="1" applyAlignment="1">
      <alignment horizontal="left" wrapText="1"/>
      <protection/>
    </xf>
    <xf numFmtId="0" fontId="2" fillId="0" borderId="41" xfId="0" applyFont="1" applyFill="1" applyBorder="1" applyAlignment="1">
      <alignment horizontal="center" vertical="center" wrapText="1"/>
    </xf>
    <xf numFmtId="165" fontId="0" fillId="0" borderId="10" xfId="71" applyNumberFormat="1" applyFont="1" applyFill="1" applyBorder="1" applyAlignment="1" quotePrefix="1">
      <alignment horizontal="right" vertical="center"/>
      <protection/>
    </xf>
    <xf numFmtId="1" fontId="0" fillId="0" borderId="10" xfId="71" applyNumberFormat="1" applyFont="1" applyFill="1" applyBorder="1" applyAlignment="1" quotePrefix="1">
      <alignment horizontal="right" vertical="center"/>
      <protection/>
    </xf>
    <xf numFmtId="0" fontId="2" fillId="0" borderId="25" xfId="0" applyFont="1" applyFill="1" applyBorder="1" applyAlignment="1">
      <alignment horizontal="center" vertical="center" wrapText="1"/>
    </xf>
    <xf numFmtId="168" fontId="0" fillId="0" borderId="28" xfId="0" applyNumberFormat="1" applyFont="1" applyFill="1" applyBorder="1" applyAlignment="1">
      <alignment vertical="center" wrapText="1"/>
    </xf>
    <xf numFmtId="168" fontId="0" fillId="0" borderId="26" xfId="0" applyNumberFormat="1" applyFont="1" applyFill="1" applyBorder="1" applyAlignment="1">
      <alignment vertical="center" wrapText="1"/>
    </xf>
    <xf numFmtId="168" fontId="0" fillId="0" borderId="26" xfId="63" applyNumberFormat="1" applyFont="1" applyFill="1" applyBorder="1" applyAlignment="1">
      <alignment vertical="center"/>
      <protection/>
    </xf>
    <xf numFmtId="168" fontId="0" fillId="0" borderId="26" xfId="63" applyNumberFormat="1" applyFont="1" applyFill="1" applyBorder="1" applyAlignment="1" quotePrefix="1">
      <alignment vertical="center"/>
      <protection/>
    </xf>
    <xf numFmtId="168" fontId="0" fillId="0" borderId="34" xfId="63" applyNumberFormat="1" applyFont="1" applyFill="1" applyBorder="1" applyAlignment="1">
      <alignment vertical="center"/>
      <protection/>
    </xf>
    <xf numFmtId="0" fontId="0" fillId="0" borderId="42" xfId="0" applyFill="1" applyBorder="1" applyAlignment="1">
      <alignment/>
    </xf>
    <xf numFmtId="0" fontId="2" fillId="0" borderId="17"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xf>
    <xf numFmtId="0" fontId="0" fillId="0" borderId="11" xfId="0" applyFill="1" applyBorder="1" applyAlignment="1">
      <alignment/>
    </xf>
    <xf numFmtId="0" fontId="60" fillId="0" borderId="0" xfId="0" applyFont="1" applyFill="1" applyBorder="1" applyAlignment="1">
      <alignment/>
    </xf>
    <xf numFmtId="0" fontId="0" fillId="0" borderId="19" xfId="0" applyFont="1" applyFill="1" applyBorder="1" applyAlignment="1">
      <alignment vertical="center"/>
    </xf>
    <xf numFmtId="0" fontId="0" fillId="0" borderId="42" xfId="0" applyFont="1" applyFill="1" applyBorder="1" applyAlignment="1">
      <alignment vertical="center"/>
    </xf>
    <xf numFmtId="0" fontId="61" fillId="0" borderId="38" xfId="70" applyFont="1" applyFill="1" applyBorder="1" applyAlignment="1">
      <alignment vertical="center"/>
      <protection/>
    </xf>
    <xf numFmtId="168" fontId="0" fillId="0" borderId="21" xfId="0" applyNumberFormat="1" applyFont="1" applyFill="1" applyBorder="1" applyAlignment="1">
      <alignment horizontal="right" vertical="center" wrapText="1"/>
    </xf>
    <xf numFmtId="14" fontId="0" fillId="0" borderId="35" xfId="0" applyNumberFormat="1" applyFont="1" applyFill="1" applyBorder="1" applyAlignment="1">
      <alignment horizontal="left" vertical="center" wrapText="1"/>
    </xf>
    <xf numFmtId="168" fontId="0" fillId="0" borderId="37" xfId="70" applyNumberFormat="1" applyFont="1" applyFill="1" applyBorder="1" applyAlignment="1">
      <alignment vertical="center" wrapText="1"/>
      <protection/>
    </xf>
    <xf numFmtId="0" fontId="0" fillId="0" borderId="37" xfId="63" applyFont="1" applyFill="1" applyBorder="1" applyAlignment="1">
      <alignment vertical="center" wrapText="1"/>
      <protection/>
    </xf>
    <xf numFmtId="0" fontId="0" fillId="0" borderId="37" xfId="70" applyFont="1" applyFill="1" applyBorder="1" applyAlignment="1">
      <alignment vertical="center" wrapText="1"/>
      <protection/>
    </xf>
    <xf numFmtId="0" fontId="2" fillId="34" borderId="20" xfId="0" applyFont="1" applyFill="1" applyBorder="1" applyAlignment="1">
      <alignment horizontal="center" vertical="center" wrapText="1"/>
    </xf>
    <xf numFmtId="0" fontId="0" fillId="0" borderId="11" xfId="0" applyFill="1" applyBorder="1" applyAlignment="1">
      <alignment vertical="center"/>
    </xf>
    <xf numFmtId="14" fontId="0" fillId="0" borderId="10" xfId="0" applyNumberFormat="1" applyFont="1" applyFill="1" applyBorder="1" applyAlignment="1">
      <alignment horizontal="left" vertical="center" wrapText="1"/>
    </xf>
    <xf numFmtId="168" fontId="0" fillId="0" borderId="10" xfId="0" applyNumberFormat="1" applyFont="1" applyFill="1" applyBorder="1" applyAlignment="1">
      <alignment horizontal="right" vertical="center" wrapText="1"/>
    </xf>
    <xf numFmtId="168" fontId="0" fillId="0" borderId="43" xfId="0" applyNumberFormat="1" applyFont="1" applyFill="1" applyBorder="1" applyAlignment="1">
      <alignment vertical="center" wrapText="1"/>
    </xf>
    <xf numFmtId="168" fontId="0" fillId="0" borderId="43" xfId="63" applyNumberFormat="1" applyFont="1" applyFill="1" applyBorder="1" applyAlignment="1">
      <alignment vertical="center"/>
      <protection/>
    </xf>
    <xf numFmtId="0" fontId="0" fillId="0" borderId="43" xfId="63" applyFont="1" applyFill="1" applyBorder="1" applyAlignment="1" quotePrefix="1">
      <alignment vertical="center" wrapText="1"/>
      <protection/>
    </xf>
    <xf numFmtId="0" fontId="0" fillId="0" borderId="43" xfId="70" applyFont="1" applyFill="1" applyBorder="1" applyAlignment="1" quotePrefix="1">
      <alignment vertical="center"/>
      <protection/>
    </xf>
    <xf numFmtId="0" fontId="0" fillId="0" borderId="44" xfId="63" applyFont="1" applyFill="1" applyBorder="1" applyAlignment="1" quotePrefix="1">
      <alignment vertical="center" wrapText="1"/>
      <protection/>
    </xf>
    <xf numFmtId="0" fontId="0" fillId="34" borderId="45" xfId="0" applyFont="1" applyFill="1" applyBorder="1" applyAlignment="1">
      <alignment vertical="center" wrapText="1"/>
    </xf>
    <xf numFmtId="0" fontId="2" fillId="34" borderId="46" xfId="0" applyFont="1" applyFill="1" applyBorder="1" applyAlignment="1">
      <alignment horizontal="center" vertical="center" wrapText="1"/>
    </xf>
    <xf numFmtId="0" fontId="2" fillId="34" borderId="24" xfId="0" applyFont="1" applyFill="1" applyBorder="1" applyAlignment="1">
      <alignment horizontal="center" vertical="center" wrapText="1"/>
    </xf>
    <xf numFmtId="168" fontId="0" fillId="0" borderId="19" xfId="0" applyNumberFormat="1" applyFont="1" applyFill="1" applyBorder="1" applyAlignment="1">
      <alignment vertical="center" wrapText="1"/>
    </xf>
    <xf numFmtId="0" fontId="64" fillId="0" borderId="11" xfId="0" applyFont="1" applyBorder="1" applyAlignment="1">
      <alignment vertical="center"/>
    </xf>
    <xf numFmtId="0" fontId="0" fillId="0" borderId="43" xfId="0" applyFont="1" applyFill="1" applyBorder="1" applyAlignment="1">
      <alignment horizontal="left" vertical="center" wrapText="1"/>
    </xf>
    <xf numFmtId="0" fontId="57" fillId="0" borderId="0" xfId="0" applyFont="1" applyFill="1" applyAlignment="1">
      <alignment/>
    </xf>
    <xf numFmtId="0" fontId="0" fillId="34" borderId="0" xfId="63" applyFont="1" applyFill="1" applyAlignment="1">
      <alignment horizontal="left" wrapText="1"/>
      <protection/>
    </xf>
    <xf numFmtId="0" fontId="2" fillId="34" borderId="20" xfId="0" applyFont="1" applyFill="1" applyBorder="1" applyAlignment="1">
      <alignment horizontal="center" vertical="center" wrapText="1"/>
    </xf>
    <xf numFmtId="176" fontId="0" fillId="0" borderId="22"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0" fontId="2" fillId="0" borderId="4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21" xfId="0" applyFont="1" applyFill="1" applyBorder="1" applyAlignment="1">
      <alignment vertical="center"/>
    </xf>
    <xf numFmtId="0" fontId="2" fillId="0" borderId="28" xfId="0" applyFont="1" applyFill="1" applyBorder="1" applyAlignment="1">
      <alignment horizontal="justify" vertical="center" wrapText="1"/>
    </xf>
    <xf numFmtId="0" fontId="2" fillId="0" borderId="34" xfId="0" applyFont="1" applyFill="1" applyBorder="1" applyAlignment="1">
      <alignment horizontal="justify" vertical="center"/>
    </xf>
    <xf numFmtId="0" fontId="0" fillId="0" borderId="0" xfId="63" applyFont="1" applyFill="1" applyAlignment="1">
      <alignment horizontal="left" wrapText="1"/>
      <protection/>
    </xf>
    <xf numFmtId="0" fontId="2" fillId="0" borderId="18"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21" xfId="0" applyFont="1" applyFill="1" applyBorder="1" applyAlignment="1">
      <alignment horizontal="left" vertical="center"/>
    </xf>
    <xf numFmtId="0" fontId="62" fillId="0" borderId="18"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36"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xf>
    <xf numFmtId="0" fontId="2" fillId="0" borderId="2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8" xfId="0" applyFont="1" applyFill="1" applyBorder="1" applyAlignment="1">
      <alignment horizontal="justify" vertical="center" wrapText="1"/>
    </xf>
    <xf numFmtId="0" fontId="2" fillId="0" borderId="21" xfId="0" applyFont="1" applyFill="1" applyBorder="1" applyAlignment="1">
      <alignment horizontal="justify" vertical="center"/>
    </xf>
    <xf numFmtId="0" fontId="2" fillId="0" borderId="2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19" xfId="0" applyFont="1" applyFill="1" applyBorder="1" applyAlignment="1">
      <alignment horizontal="justify" vertical="center" wrapText="1"/>
    </xf>
    <xf numFmtId="0" fontId="2" fillId="0" borderId="35" xfId="0" applyFont="1" applyFill="1" applyBorder="1" applyAlignment="1">
      <alignment horizontal="justify" vertical="center"/>
    </xf>
    <xf numFmtId="0" fontId="2" fillId="0" borderId="41"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left" vertical="center"/>
    </xf>
    <xf numFmtId="0" fontId="2" fillId="34" borderId="47" xfId="0" applyFont="1" applyFill="1" applyBorder="1" applyAlignment="1">
      <alignment horizontal="left" vertical="center"/>
    </xf>
    <xf numFmtId="0" fontId="2" fillId="34" borderId="36" xfId="0" applyFont="1" applyFill="1" applyBorder="1" applyAlignment="1">
      <alignment horizontal="left" vertical="center"/>
    </xf>
    <xf numFmtId="0" fontId="2" fillId="34" borderId="52" xfId="0" applyFont="1" applyFill="1" applyBorder="1" applyAlignment="1">
      <alignment horizontal="left" vertical="center"/>
    </xf>
    <xf numFmtId="0" fontId="2" fillId="34" borderId="18"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0"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21" xfId="0" applyFont="1" applyFill="1" applyBorder="1" applyAlignment="1">
      <alignment horizontal="left" vertical="center"/>
    </xf>
    <xf numFmtId="0" fontId="62" fillId="34" borderId="18" xfId="0" applyFont="1" applyFill="1" applyBorder="1" applyAlignment="1">
      <alignment horizontal="center" vertical="center" wrapText="1"/>
    </xf>
    <xf numFmtId="0" fontId="62" fillId="34" borderId="34" xfId="0" applyFont="1" applyFill="1" applyBorder="1" applyAlignment="1">
      <alignment horizontal="center" vertical="center" wrapText="1"/>
    </xf>
    <xf numFmtId="0" fontId="2" fillId="0" borderId="50"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0" fillId="34" borderId="0" xfId="63" applyFont="1" applyFill="1" applyAlignment="1">
      <alignment horizontal="left" wrapText="1"/>
      <protection/>
    </xf>
    <xf numFmtId="0" fontId="2" fillId="34" borderId="20"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20" xfId="0" applyFont="1" applyFill="1" applyBorder="1" applyAlignment="1">
      <alignment horizontal="left" vertical="center"/>
    </xf>
    <xf numFmtId="0" fontId="2" fillId="34" borderId="13" xfId="0" applyFont="1" applyFill="1" applyBorder="1" applyAlignment="1">
      <alignment horizontal="left" vertical="center"/>
    </xf>
    <xf numFmtId="0" fontId="2" fillId="34" borderId="18" xfId="0" applyFont="1" applyFill="1" applyBorder="1" applyAlignment="1">
      <alignment horizontal="justify" vertical="center" wrapText="1"/>
    </xf>
    <xf numFmtId="0" fontId="2" fillId="34" borderId="21" xfId="0" applyFont="1" applyFill="1" applyBorder="1" applyAlignment="1">
      <alignment horizontal="justify" vertical="center"/>
    </xf>
    <xf numFmtId="0" fontId="2" fillId="34" borderId="20"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8" xfId="0" applyFont="1" applyFill="1" applyBorder="1" applyAlignment="1">
      <alignment vertical="center" wrapText="1"/>
    </xf>
    <xf numFmtId="0" fontId="2" fillId="34" borderId="21" xfId="0" applyFont="1" applyFill="1" applyBorder="1" applyAlignment="1">
      <alignment vertical="center"/>
    </xf>
    <xf numFmtId="0" fontId="2" fillId="34" borderId="28" xfId="0" applyFont="1" applyFill="1" applyBorder="1" applyAlignment="1">
      <alignment horizontal="justify" vertical="center" wrapText="1"/>
    </xf>
    <xf numFmtId="0" fontId="2" fillId="34" borderId="34" xfId="0" applyFont="1" applyFill="1" applyBorder="1" applyAlignment="1">
      <alignment horizontal="justify" vertical="center"/>
    </xf>
  </cellXfs>
  <cellStyles count="7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ntentStyle" xfId="42"/>
    <cellStyle name="dateStyle" xfId="43"/>
    <cellStyle name="defaultNumberStyle" xfId="44"/>
    <cellStyle name="Comma [0]" xfId="45"/>
    <cellStyle name="Eingabe" xfId="46"/>
    <cellStyle name="Ergebnis" xfId="47"/>
    <cellStyle name="Erklärender Text" xfId="48"/>
    <cellStyle name="Gut" xfId="49"/>
    <cellStyle name="headerStyle" xfId="50"/>
    <cellStyle name="headlineDateStyle" xfId="51"/>
    <cellStyle name="headlineDefaultNumberStyle" xfId="52"/>
    <cellStyle name="headlineNumberStyle" xfId="53"/>
    <cellStyle name="headlineStyle" xfId="54"/>
    <cellStyle name="Hyperlink 2" xfId="55"/>
    <cellStyle name="Comma" xfId="56"/>
    <cellStyle name="Hyperlink" xfId="57"/>
    <cellStyle name="Neutral" xfId="58"/>
    <cellStyle name="Notiz" xfId="59"/>
    <cellStyle name="numberStyle" xfId="60"/>
    <cellStyle name="Percent" xfId="61"/>
    <cellStyle name="Schlecht" xfId="62"/>
    <cellStyle name="Standard 2" xfId="63"/>
    <cellStyle name="Standard 2 2" xfId="64"/>
    <cellStyle name="Standard 3" xfId="65"/>
    <cellStyle name="Standard 3 2" xfId="66"/>
    <cellStyle name="Standard 4" xfId="67"/>
    <cellStyle name="Standard 5" xfId="68"/>
    <cellStyle name="Standard 6" xfId="69"/>
    <cellStyle name="Standard 7" xfId="70"/>
    <cellStyle name="Standard 7 2" xfId="71"/>
    <cellStyle name="tariffHeadlineStyle" xfId="72"/>
    <cellStyle name="tariffStyle" xfId="73"/>
    <cellStyle name="Überschrift" xfId="74"/>
    <cellStyle name="Überschrift 1" xfId="75"/>
    <cellStyle name="Überschrift 2" xfId="76"/>
    <cellStyle name="Überschrift 3" xfId="77"/>
    <cellStyle name="Überschrift 4" xfId="78"/>
    <cellStyle name="Verknüpfte Zelle" xfId="79"/>
    <cellStyle name="Currency" xfId="80"/>
    <cellStyle name="Currency [0]" xfId="81"/>
    <cellStyle name="Warnender Text" xfId="82"/>
    <cellStyle name="Zelle überprüfen"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3adber05\ber_pro_pool$\Documents%20and%20Settings\h20816.GT-DOM1\Local%20Settings\Temporary%20Internet%20Files\OLK1AD\NEP-Projektliste_1203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gebnisse"/>
      <sheetName val="Rückmeldungen"/>
      <sheetName val="Feld"/>
    </sheetNames>
    <sheetDataSet>
      <sheetData sheetId="2">
        <row r="4">
          <cell r="B4" t="str">
            <v>H-Gas Nord</v>
          </cell>
          <cell r="D4" t="str">
            <v>Szenario II 2015</v>
          </cell>
        </row>
        <row r="5">
          <cell r="B5" t="str">
            <v>H-Gas West/Süd</v>
          </cell>
          <cell r="D5" t="str">
            <v>Szenario II 2022</v>
          </cell>
        </row>
        <row r="6">
          <cell r="B6" t="str">
            <v>H-Gas Ost</v>
          </cell>
          <cell r="D6" t="str">
            <v>Szenario I 2022</v>
          </cell>
        </row>
        <row r="7">
          <cell r="B7" t="str">
            <v>L-Gas Nord</v>
          </cell>
          <cell r="D7" t="str">
            <v>Voraussetzung für alle</v>
          </cell>
        </row>
        <row r="8">
          <cell r="B8" t="str">
            <v>L-Gas West</v>
          </cell>
          <cell r="D8" t="str">
            <v>Sonstige</v>
          </cell>
        </row>
        <row r="9">
          <cell r="D9" t="str">
            <v>Szenario II 2015/2022 und Szenario I 2022</v>
          </cell>
        </row>
        <row r="10">
          <cell r="D10" t="str">
            <v>Szenario II 2022 und Szenario I 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0"/>
  <sheetViews>
    <sheetView tabSelected="1" zoomScale="55" zoomScaleNormal="55" zoomScaleSheetLayoutView="55" zoomScalePageLayoutView="0" workbookViewId="0" topLeftCell="A1">
      <pane xSplit="4" ySplit="5" topLeftCell="F15" activePane="bottomRight" state="frozen"/>
      <selection pane="topLeft" activeCell="A1" sqref="A1"/>
      <selection pane="topRight" activeCell="E1" sqref="E1"/>
      <selection pane="bottomLeft" activeCell="A6" sqref="A6"/>
      <selection pane="bottomRight" activeCell="A1" sqref="A1"/>
    </sheetView>
  </sheetViews>
  <sheetFormatPr defaultColWidth="11.421875" defaultRowHeight="12.75"/>
  <cols>
    <col min="1" max="1" width="9.57421875" style="10" customWidth="1"/>
    <col min="2" max="2" width="9.57421875" style="7" customWidth="1"/>
    <col min="3" max="3" width="23.57421875" style="7" customWidth="1"/>
    <col min="4" max="4" width="34.28125" style="7" customWidth="1"/>
    <col min="5" max="5" width="11.421875" style="7" customWidth="1"/>
    <col min="6" max="6" width="13.28125" style="7" customWidth="1"/>
    <col min="7" max="9" width="11.421875" style="7" customWidth="1"/>
    <col min="10" max="10" width="12.7109375" style="7" customWidth="1"/>
    <col min="11" max="11" width="23.140625" style="7" customWidth="1"/>
    <col min="12" max="12" width="13.00390625" style="45" customWidth="1"/>
    <col min="13" max="13" width="18.140625" style="45" customWidth="1"/>
    <col min="14" max="16" width="11.421875" style="7" customWidth="1"/>
    <col min="17" max="19" width="20.7109375" style="7" customWidth="1"/>
    <col min="20" max="20" width="14.8515625" style="7" customWidth="1"/>
    <col min="21" max="21" width="46.7109375" style="7" customWidth="1"/>
    <col min="22" max="23" width="17.7109375" style="7" customWidth="1"/>
    <col min="24" max="24" width="19.140625" style="7" customWidth="1"/>
    <col min="25" max="25" width="11.421875" style="7" customWidth="1"/>
    <col min="26" max="16384" width="11.421875" style="7" customWidth="1"/>
  </cols>
  <sheetData>
    <row r="1" spans="1:23" s="9" customFormat="1" ht="18">
      <c r="A1" s="16" t="s">
        <v>579</v>
      </c>
      <c r="C1" s="2"/>
      <c r="D1" s="1"/>
      <c r="E1" s="1"/>
      <c r="F1" s="12"/>
      <c r="G1" s="14"/>
      <c r="H1" s="8"/>
      <c r="I1" s="8"/>
      <c r="J1" s="13"/>
      <c r="K1" s="5"/>
      <c r="L1" s="42"/>
      <c r="M1" s="42"/>
      <c r="N1" s="1"/>
      <c r="O1" s="1"/>
      <c r="P1" s="1"/>
      <c r="Q1" s="1"/>
      <c r="R1" s="1"/>
      <c r="S1" s="1"/>
      <c r="T1" s="1"/>
      <c r="U1" s="6"/>
      <c r="V1" s="6"/>
      <c r="W1" s="6"/>
    </row>
    <row r="2" spans="1:24" s="9" customFormat="1" ht="12.75">
      <c r="A2" s="47"/>
      <c r="C2" s="2"/>
      <c r="D2" s="1"/>
      <c r="E2" s="8"/>
      <c r="F2" s="12"/>
      <c r="G2" s="22"/>
      <c r="H2" s="8"/>
      <c r="I2" s="8"/>
      <c r="J2" s="13"/>
      <c r="K2" s="32"/>
      <c r="L2" s="22"/>
      <c r="M2" s="42"/>
      <c r="N2" s="1"/>
      <c r="O2" s="1"/>
      <c r="P2" s="1"/>
      <c r="Q2" s="1"/>
      <c r="R2" s="1"/>
      <c r="S2" s="1"/>
      <c r="T2" s="1"/>
      <c r="U2" s="6"/>
      <c r="V2" s="6"/>
      <c r="W2" s="6"/>
      <c r="X2" s="375"/>
    </row>
    <row r="3" spans="1:23" s="9" customFormat="1" ht="6" customHeight="1" thickBot="1">
      <c r="A3" s="47"/>
      <c r="B3" s="20"/>
      <c r="C3" s="2"/>
      <c r="D3" s="1"/>
      <c r="E3" s="1"/>
      <c r="F3" s="3"/>
      <c r="G3" s="21"/>
      <c r="H3" s="1"/>
      <c r="I3" s="8"/>
      <c r="J3" s="4"/>
      <c r="K3" s="5"/>
      <c r="L3" s="43"/>
      <c r="M3" s="43"/>
      <c r="N3" s="11"/>
      <c r="O3" s="11"/>
      <c r="P3" s="11"/>
      <c r="Q3" s="11"/>
      <c r="R3" s="11"/>
      <c r="S3" s="11"/>
      <c r="T3" s="8"/>
      <c r="U3" s="30"/>
      <c r="V3" s="30"/>
      <c r="W3" s="30"/>
    </row>
    <row r="4" spans="1:24" s="49" customFormat="1" ht="12.75" customHeight="1">
      <c r="A4" s="424" t="s">
        <v>11</v>
      </c>
      <c r="B4" s="426" t="s">
        <v>0</v>
      </c>
      <c r="C4" s="411" t="s">
        <v>12</v>
      </c>
      <c r="D4" s="428" t="s">
        <v>8</v>
      </c>
      <c r="E4" s="430" t="s">
        <v>420</v>
      </c>
      <c r="F4" s="411" t="s">
        <v>9</v>
      </c>
      <c r="G4" s="413" t="s">
        <v>1</v>
      </c>
      <c r="H4" s="413"/>
      <c r="I4" s="413"/>
      <c r="J4" s="414" t="s">
        <v>7</v>
      </c>
      <c r="K4" s="416" t="s">
        <v>2</v>
      </c>
      <c r="L4" s="418" t="s">
        <v>10</v>
      </c>
      <c r="M4" s="165"/>
      <c r="N4" s="420" t="s">
        <v>6</v>
      </c>
      <c r="O4" s="146"/>
      <c r="P4" s="146"/>
      <c r="Q4" s="146"/>
      <c r="R4" s="146"/>
      <c r="S4" s="146"/>
      <c r="T4" s="406" t="s">
        <v>22</v>
      </c>
      <c r="U4" s="408" t="s">
        <v>21</v>
      </c>
      <c r="V4" s="146"/>
      <c r="W4" s="361"/>
      <c r="X4" s="404" t="s">
        <v>576</v>
      </c>
    </row>
    <row r="5" spans="1:24" s="49" customFormat="1" ht="63" customHeight="1" thickBot="1">
      <c r="A5" s="425"/>
      <c r="B5" s="427"/>
      <c r="C5" s="412"/>
      <c r="D5" s="429"/>
      <c r="E5" s="431"/>
      <c r="F5" s="412"/>
      <c r="G5" s="50" t="s">
        <v>3</v>
      </c>
      <c r="H5" s="51" t="s">
        <v>4</v>
      </c>
      <c r="I5" s="51" t="s">
        <v>5</v>
      </c>
      <c r="J5" s="415"/>
      <c r="K5" s="417"/>
      <c r="L5" s="419"/>
      <c r="M5" s="50" t="s">
        <v>385</v>
      </c>
      <c r="N5" s="421"/>
      <c r="O5" s="50" t="s">
        <v>15</v>
      </c>
      <c r="P5" s="50" t="s">
        <v>16</v>
      </c>
      <c r="Q5" s="50" t="s">
        <v>13</v>
      </c>
      <c r="R5" s="50" t="s">
        <v>14</v>
      </c>
      <c r="S5" s="50" t="s">
        <v>24</v>
      </c>
      <c r="T5" s="407"/>
      <c r="U5" s="409"/>
      <c r="V5" s="50" t="s">
        <v>386</v>
      </c>
      <c r="W5" s="364" t="s">
        <v>387</v>
      </c>
      <c r="X5" s="405"/>
    </row>
    <row r="6" spans="1:26" ht="51" customHeight="1">
      <c r="A6" s="192">
        <v>1</v>
      </c>
      <c r="B6" s="193" t="s">
        <v>25</v>
      </c>
      <c r="C6" s="194" t="s">
        <v>409</v>
      </c>
      <c r="D6" s="195" t="s">
        <v>528</v>
      </c>
      <c r="E6" s="136" t="s">
        <v>26</v>
      </c>
      <c r="F6" s="135" t="s">
        <v>27</v>
      </c>
      <c r="G6" s="138" t="s">
        <v>28</v>
      </c>
      <c r="H6" s="136" t="s">
        <v>28</v>
      </c>
      <c r="I6" s="136" t="s">
        <v>28</v>
      </c>
      <c r="J6" s="139" t="s">
        <v>29</v>
      </c>
      <c r="K6" s="194"/>
      <c r="L6" s="196">
        <v>131</v>
      </c>
      <c r="M6" s="252" t="s">
        <v>415</v>
      </c>
      <c r="N6" s="194" t="s">
        <v>30</v>
      </c>
      <c r="O6" s="195" t="s">
        <v>31</v>
      </c>
      <c r="P6" s="195" t="s">
        <v>32</v>
      </c>
      <c r="Q6" s="252" t="s">
        <v>411</v>
      </c>
      <c r="R6" s="252" t="s">
        <v>36</v>
      </c>
      <c r="S6" s="252" t="s">
        <v>36</v>
      </c>
      <c r="T6" s="197">
        <v>2016</v>
      </c>
      <c r="U6" s="198" t="s">
        <v>34</v>
      </c>
      <c r="V6" s="140" t="s">
        <v>35</v>
      </c>
      <c r="W6" s="365" t="s">
        <v>36</v>
      </c>
      <c r="X6" s="376" t="s">
        <v>590</v>
      </c>
      <c r="Z6" s="38"/>
    </row>
    <row r="7" spans="1:26" s="15" customFormat="1" ht="41.25" customHeight="1">
      <c r="A7" s="40">
        <v>2</v>
      </c>
      <c r="B7" s="26" t="s">
        <v>37</v>
      </c>
      <c r="C7" s="102" t="s">
        <v>38</v>
      </c>
      <c r="D7" s="93" t="s">
        <v>39</v>
      </c>
      <c r="E7" s="18" t="s">
        <v>26</v>
      </c>
      <c r="F7" s="17" t="s">
        <v>27</v>
      </c>
      <c r="G7" s="81">
        <v>63.5</v>
      </c>
      <c r="H7" s="18">
        <v>900</v>
      </c>
      <c r="I7" s="18">
        <v>84</v>
      </c>
      <c r="J7" s="19" t="s">
        <v>40</v>
      </c>
      <c r="K7" s="86" t="s">
        <v>28</v>
      </c>
      <c r="L7" s="87">
        <v>177</v>
      </c>
      <c r="M7" s="90" t="s">
        <v>415</v>
      </c>
      <c r="N7" s="86" t="s">
        <v>30</v>
      </c>
      <c r="O7" s="34" t="s">
        <v>31</v>
      </c>
      <c r="P7" s="34" t="s">
        <v>32</v>
      </c>
      <c r="Q7" s="90" t="s">
        <v>411</v>
      </c>
      <c r="R7" s="90" t="s">
        <v>36</v>
      </c>
      <c r="S7" s="90" t="s">
        <v>36</v>
      </c>
      <c r="T7" s="84">
        <v>2016</v>
      </c>
      <c r="U7" s="166" t="s">
        <v>41</v>
      </c>
      <c r="V7" s="95" t="s">
        <v>35</v>
      </c>
      <c r="W7" s="366" t="s">
        <v>36</v>
      </c>
      <c r="X7" s="377" t="s">
        <v>590</v>
      </c>
      <c r="Z7" s="38"/>
    </row>
    <row r="8" spans="1:26" s="15" customFormat="1" ht="102">
      <c r="A8" s="40">
        <v>3</v>
      </c>
      <c r="B8" s="79" t="s">
        <v>63</v>
      </c>
      <c r="C8" s="103" t="s">
        <v>373</v>
      </c>
      <c r="D8" s="79" t="s">
        <v>64</v>
      </c>
      <c r="E8" s="18" t="s">
        <v>44</v>
      </c>
      <c r="F8" s="17" t="s">
        <v>45</v>
      </c>
      <c r="G8" s="81">
        <v>86.5</v>
      </c>
      <c r="H8" s="18">
        <v>1200</v>
      </c>
      <c r="I8" s="18">
        <v>100</v>
      </c>
      <c r="J8" s="19" t="s">
        <v>40</v>
      </c>
      <c r="K8" s="86"/>
      <c r="L8" s="82">
        <v>197</v>
      </c>
      <c r="M8" s="183" t="s">
        <v>395</v>
      </c>
      <c r="N8" s="86" t="s">
        <v>46</v>
      </c>
      <c r="O8" s="183" t="s">
        <v>31</v>
      </c>
      <c r="P8" s="183" t="s">
        <v>65</v>
      </c>
      <c r="Q8" s="183" t="s">
        <v>400</v>
      </c>
      <c r="R8" s="183" t="s">
        <v>401</v>
      </c>
      <c r="S8" s="183" t="s">
        <v>499</v>
      </c>
      <c r="T8" s="108" t="s">
        <v>48</v>
      </c>
      <c r="U8" s="166" t="s">
        <v>197</v>
      </c>
      <c r="V8" s="95" t="s">
        <v>66</v>
      </c>
      <c r="W8" s="366" t="s">
        <v>36</v>
      </c>
      <c r="X8" s="372" t="s">
        <v>591</v>
      </c>
      <c r="Z8" s="38"/>
    </row>
    <row r="9" spans="1:26" ht="63.75">
      <c r="A9" s="40">
        <v>4</v>
      </c>
      <c r="B9" s="79" t="s">
        <v>86</v>
      </c>
      <c r="C9" s="103" t="s">
        <v>374</v>
      </c>
      <c r="D9" s="79" t="s">
        <v>87</v>
      </c>
      <c r="E9" s="18" t="s">
        <v>26</v>
      </c>
      <c r="F9" s="17" t="s">
        <v>66</v>
      </c>
      <c r="G9" s="81"/>
      <c r="H9" s="18"/>
      <c r="I9" s="18"/>
      <c r="J9" s="19"/>
      <c r="K9" s="86"/>
      <c r="L9" s="87">
        <v>4.5</v>
      </c>
      <c r="M9" s="183" t="s">
        <v>403</v>
      </c>
      <c r="N9" s="258" t="s">
        <v>30</v>
      </c>
      <c r="O9" s="183" t="s">
        <v>31</v>
      </c>
      <c r="P9" s="183" t="s">
        <v>88</v>
      </c>
      <c r="Q9" s="183" t="s">
        <v>402</v>
      </c>
      <c r="R9" s="226" t="s">
        <v>36</v>
      </c>
      <c r="S9" s="226" t="s">
        <v>36</v>
      </c>
      <c r="T9" s="108" t="s">
        <v>89</v>
      </c>
      <c r="U9" s="166" t="s">
        <v>198</v>
      </c>
      <c r="V9" s="95" t="s">
        <v>66</v>
      </c>
      <c r="W9" s="366" t="s">
        <v>36</v>
      </c>
      <c r="X9" s="373"/>
      <c r="Z9" s="38"/>
    </row>
    <row r="10" spans="1:26" s="46" customFormat="1" ht="45" customHeight="1">
      <c r="A10" s="40">
        <v>5</v>
      </c>
      <c r="B10" s="26" t="s">
        <v>94</v>
      </c>
      <c r="C10" s="17" t="s">
        <v>450</v>
      </c>
      <c r="D10" s="79" t="s">
        <v>95</v>
      </c>
      <c r="E10" s="18" t="s">
        <v>26</v>
      </c>
      <c r="F10" s="17" t="s">
        <v>96</v>
      </c>
      <c r="G10" s="81">
        <v>71</v>
      </c>
      <c r="H10" s="18">
        <v>600</v>
      </c>
      <c r="I10" s="18">
        <v>80</v>
      </c>
      <c r="J10" s="19"/>
      <c r="K10" s="89"/>
      <c r="L10" s="90">
        <v>71</v>
      </c>
      <c r="M10" s="90" t="s">
        <v>401</v>
      </c>
      <c r="N10" s="103" t="s">
        <v>30</v>
      </c>
      <c r="O10" s="79" t="s">
        <v>31</v>
      </c>
      <c r="P10" s="79" t="s">
        <v>97</v>
      </c>
      <c r="Q10" s="18" t="s">
        <v>110</v>
      </c>
      <c r="R10" s="18" t="s">
        <v>411</v>
      </c>
      <c r="S10" s="188" t="s">
        <v>36</v>
      </c>
      <c r="T10" s="91" t="s">
        <v>89</v>
      </c>
      <c r="U10" s="178" t="s">
        <v>98</v>
      </c>
      <c r="V10" s="95" t="s">
        <v>96</v>
      </c>
      <c r="W10" s="366" t="s">
        <v>36</v>
      </c>
      <c r="X10" s="385" t="s">
        <v>586</v>
      </c>
      <c r="Z10" s="38"/>
    </row>
    <row r="11" spans="1:26" s="15" customFormat="1" ht="51.75" customHeight="1">
      <c r="A11" s="40">
        <v>6</v>
      </c>
      <c r="B11" s="26" t="s">
        <v>100</v>
      </c>
      <c r="C11" s="105" t="s">
        <v>588</v>
      </c>
      <c r="D11" s="119" t="s">
        <v>101</v>
      </c>
      <c r="E11" s="96" t="s">
        <v>26</v>
      </c>
      <c r="F11" s="17" t="s">
        <v>96</v>
      </c>
      <c r="G11" s="97"/>
      <c r="H11" s="96"/>
      <c r="I11" s="96"/>
      <c r="J11" s="98"/>
      <c r="K11" s="120" t="s">
        <v>99</v>
      </c>
      <c r="L11" s="109">
        <v>3</v>
      </c>
      <c r="M11" s="90" t="s">
        <v>401</v>
      </c>
      <c r="N11" s="103" t="s">
        <v>30</v>
      </c>
      <c r="O11" s="79" t="s">
        <v>31</v>
      </c>
      <c r="P11" s="79" t="s">
        <v>97</v>
      </c>
      <c r="Q11" s="18" t="s">
        <v>110</v>
      </c>
      <c r="R11" s="18" t="s">
        <v>411</v>
      </c>
      <c r="S11" s="188" t="s">
        <v>36</v>
      </c>
      <c r="T11" s="91" t="s">
        <v>89</v>
      </c>
      <c r="U11" s="178" t="s">
        <v>98</v>
      </c>
      <c r="V11" s="87" t="s">
        <v>96</v>
      </c>
      <c r="W11" s="367" t="s">
        <v>36</v>
      </c>
      <c r="X11" s="385" t="s">
        <v>586</v>
      </c>
      <c r="Z11" s="38"/>
    </row>
    <row r="12" spans="1:26" ht="42" customHeight="1">
      <c r="A12" s="40">
        <v>7</v>
      </c>
      <c r="B12" s="26" t="s">
        <v>102</v>
      </c>
      <c r="C12" s="17" t="s">
        <v>589</v>
      </c>
      <c r="D12" s="103" t="s">
        <v>103</v>
      </c>
      <c r="E12" s="18" t="s">
        <v>26</v>
      </c>
      <c r="F12" s="17" t="s">
        <v>96</v>
      </c>
      <c r="G12" s="81"/>
      <c r="H12" s="18"/>
      <c r="I12" s="18"/>
      <c r="J12" s="19"/>
      <c r="K12" s="89" t="s">
        <v>99</v>
      </c>
      <c r="L12" s="109">
        <v>3</v>
      </c>
      <c r="M12" s="90" t="s">
        <v>401</v>
      </c>
      <c r="N12" s="103" t="s">
        <v>30</v>
      </c>
      <c r="O12" s="79" t="s">
        <v>31</v>
      </c>
      <c r="P12" s="79" t="s">
        <v>97</v>
      </c>
      <c r="Q12" s="18" t="s">
        <v>110</v>
      </c>
      <c r="R12" s="18" t="s">
        <v>411</v>
      </c>
      <c r="S12" s="188" t="s">
        <v>36</v>
      </c>
      <c r="T12" s="91" t="s">
        <v>89</v>
      </c>
      <c r="U12" s="178" t="s">
        <v>98</v>
      </c>
      <c r="V12" s="87" t="s">
        <v>96</v>
      </c>
      <c r="W12" s="367" t="s">
        <v>36</v>
      </c>
      <c r="X12" s="385" t="s">
        <v>586</v>
      </c>
      <c r="Z12" s="38"/>
    </row>
    <row r="13" spans="1:26" ht="73.5" customHeight="1">
      <c r="A13" s="40">
        <v>8</v>
      </c>
      <c r="B13" s="110" t="s">
        <v>104</v>
      </c>
      <c r="C13" s="121" t="s">
        <v>105</v>
      </c>
      <c r="D13" s="114" t="s">
        <v>106</v>
      </c>
      <c r="E13" s="101" t="s">
        <v>26</v>
      </c>
      <c r="F13" s="121" t="s">
        <v>82</v>
      </c>
      <c r="G13" s="122">
        <v>3</v>
      </c>
      <c r="H13" s="101">
        <v>600</v>
      </c>
      <c r="I13" s="101">
        <v>84</v>
      </c>
      <c r="J13" s="123" t="s">
        <v>107</v>
      </c>
      <c r="K13" s="255"/>
      <c r="L13" s="124">
        <v>83</v>
      </c>
      <c r="M13" s="185" t="s">
        <v>433</v>
      </c>
      <c r="N13" s="121" t="s">
        <v>30</v>
      </c>
      <c r="O13" s="18" t="s">
        <v>108</v>
      </c>
      <c r="P13" s="18" t="s">
        <v>109</v>
      </c>
      <c r="Q13" s="18" t="s">
        <v>406</v>
      </c>
      <c r="R13" s="18" t="s">
        <v>401</v>
      </c>
      <c r="S13" s="18" t="s">
        <v>411</v>
      </c>
      <c r="T13" s="125" t="s">
        <v>432</v>
      </c>
      <c r="U13" s="179" t="s">
        <v>111</v>
      </c>
      <c r="V13" s="87" t="s">
        <v>557</v>
      </c>
      <c r="W13" s="367" t="s">
        <v>36</v>
      </c>
      <c r="X13" s="373"/>
      <c r="Z13" s="38"/>
    </row>
    <row r="14" spans="1:26" ht="70.5" customHeight="1">
      <c r="A14" s="40">
        <v>9</v>
      </c>
      <c r="B14" s="28" t="s">
        <v>113</v>
      </c>
      <c r="C14" s="144" t="s">
        <v>379</v>
      </c>
      <c r="D14" s="17" t="s">
        <v>114</v>
      </c>
      <c r="E14" s="18" t="s">
        <v>26</v>
      </c>
      <c r="F14" s="17" t="s">
        <v>570</v>
      </c>
      <c r="G14" s="81">
        <v>26</v>
      </c>
      <c r="H14" s="18">
        <v>600</v>
      </c>
      <c r="I14" s="18">
        <v>90</v>
      </c>
      <c r="J14" s="19" t="s">
        <v>115</v>
      </c>
      <c r="K14" s="256"/>
      <c r="L14" s="95">
        <v>81</v>
      </c>
      <c r="M14" s="95" t="s">
        <v>467</v>
      </c>
      <c r="N14" s="17" t="s">
        <v>46</v>
      </c>
      <c r="O14" s="86" t="s">
        <v>404</v>
      </c>
      <c r="P14" s="17" t="s">
        <v>116</v>
      </c>
      <c r="Q14" s="86" t="s">
        <v>398</v>
      </c>
      <c r="R14" s="86" t="s">
        <v>401</v>
      </c>
      <c r="S14" s="86" t="s">
        <v>110</v>
      </c>
      <c r="T14" s="24" t="s">
        <v>48</v>
      </c>
      <c r="U14" s="169" t="s">
        <v>566</v>
      </c>
      <c r="V14" s="87" t="s">
        <v>378</v>
      </c>
      <c r="W14" s="368" t="s">
        <v>36</v>
      </c>
      <c r="X14" s="397" t="s">
        <v>578</v>
      </c>
      <c r="Z14" s="38"/>
    </row>
    <row r="15" spans="1:26" s="46" customFormat="1" ht="110.25" customHeight="1">
      <c r="A15" s="40">
        <v>10</v>
      </c>
      <c r="B15" s="28" t="s">
        <v>117</v>
      </c>
      <c r="C15" s="17" t="s">
        <v>375</v>
      </c>
      <c r="D15" s="18" t="s">
        <v>188</v>
      </c>
      <c r="E15" s="18" t="s">
        <v>91</v>
      </c>
      <c r="F15" s="17" t="s">
        <v>118</v>
      </c>
      <c r="G15" s="81"/>
      <c r="H15" s="18"/>
      <c r="I15" s="18"/>
      <c r="J15" s="19"/>
      <c r="K15" s="17"/>
      <c r="L15" s="44">
        <v>15.6</v>
      </c>
      <c r="M15" s="185" t="s">
        <v>431</v>
      </c>
      <c r="N15" s="17" t="s">
        <v>46</v>
      </c>
      <c r="O15" s="18" t="s">
        <v>108</v>
      </c>
      <c r="P15" s="18" t="s">
        <v>119</v>
      </c>
      <c r="Q15" s="18" t="s">
        <v>406</v>
      </c>
      <c r="R15" s="18" t="s">
        <v>411</v>
      </c>
      <c r="S15" s="186" t="s">
        <v>36</v>
      </c>
      <c r="T15" s="100">
        <v>42401</v>
      </c>
      <c r="U15" s="169" t="s">
        <v>381</v>
      </c>
      <c r="V15" s="87" t="s">
        <v>118</v>
      </c>
      <c r="W15" s="367" t="s">
        <v>36</v>
      </c>
      <c r="X15" s="374"/>
      <c r="Z15" s="38"/>
    </row>
    <row r="16" spans="1:28" ht="41.25" customHeight="1">
      <c r="A16" s="40">
        <v>11</v>
      </c>
      <c r="B16" s="26" t="s">
        <v>135</v>
      </c>
      <c r="C16" s="103" t="s">
        <v>365</v>
      </c>
      <c r="D16" s="79" t="s">
        <v>136</v>
      </c>
      <c r="E16" s="18" t="s">
        <v>26</v>
      </c>
      <c r="F16" s="103" t="s">
        <v>96</v>
      </c>
      <c r="G16" s="323"/>
      <c r="H16" s="27"/>
      <c r="I16" s="27"/>
      <c r="J16" s="117">
        <v>12</v>
      </c>
      <c r="K16" s="89" t="s">
        <v>137</v>
      </c>
      <c r="L16" s="109">
        <v>44</v>
      </c>
      <c r="M16" s="95" t="s">
        <v>452</v>
      </c>
      <c r="N16" s="17" t="s">
        <v>30</v>
      </c>
      <c r="O16" s="95" t="s">
        <v>31</v>
      </c>
      <c r="P16" s="95" t="s">
        <v>500</v>
      </c>
      <c r="Q16" s="95" t="s">
        <v>452</v>
      </c>
      <c r="R16" s="18" t="s">
        <v>411</v>
      </c>
      <c r="S16" s="251" t="s">
        <v>451</v>
      </c>
      <c r="T16" s="91" t="s">
        <v>138</v>
      </c>
      <c r="U16" s="169" t="s">
        <v>139</v>
      </c>
      <c r="V16" s="95" t="s">
        <v>96</v>
      </c>
      <c r="W16" s="366" t="s">
        <v>36</v>
      </c>
      <c r="X16" s="373"/>
      <c r="Y16" s="190"/>
      <c r="Z16" s="190"/>
      <c r="AA16" s="191"/>
      <c r="AB16" s="9"/>
    </row>
    <row r="17" spans="1:28" ht="28.5" customHeight="1">
      <c r="A17" s="40">
        <v>12</v>
      </c>
      <c r="B17" s="26" t="s">
        <v>151</v>
      </c>
      <c r="C17" s="103" t="s">
        <v>152</v>
      </c>
      <c r="D17" s="34" t="s">
        <v>153</v>
      </c>
      <c r="E17" s="18" t="s">
        <v>26</v>
      </c>
      <c r="F17" s="17" t="s">
        <v>27</v>
      </c>
      <c r="G17" s="81" t="s">
        <v>28</v>
      </c>
      <c r="H17" s="18" t="s">
        <v>28</v>
      </c>
      <c r="I17" s="18" t="s">
        <v>28</v>
      </c>
      <c r="J17" s="19" t="s">
        <v>28</v>
      </c>
      <c r="K17" s="86" t="s">
        <v>201</v>
      </c>
      <c r="L17" s="87">
        <v>3</v>
      </c>
      <c r="M17" s="183" t="s">
        <v>401</v>
      </c>
      <c r="N17" s="86" t="s">
        <v>30</v>
      </c>
      <c r="O17" s="87" t="s">
        <v>31</v>
      </c>
      <c r="P17" s="87" t="s">
        <v>154</v>
      </c>
      <c r="Q17" s="183" t="s">
        <v>442</v>
      </c>
      <c r="R17" s="95" t="s">
        <v>36</v>
      </c>
      <c r="S17" s="95" t="s">
        <v>36</v>
      </c>
      <c r="T17" s="84">
        <v>2016</v>
      </c>
      <c r="U17" s="166" t="s">
        <v>155</v>
      </c>
      <c r="V17" s="87" t="s">
        <v>35</v>
      </c>
      <c r="W17" s="367" t="s">
        <v>36</v>
      </c>
      <c r="X17" s="373"/>
      <c r="Y17" s="190"/>
      <c r="Z17" s="190"/>
      <c r="AA17" s="191"/>
      <c r="AB17" s="9"/>
    </row>
    <row r="18" spans="1:28" ht="46.5" customHeight="1">
      <c r="A18" s="40">
        <v>13</v>
      </c>
      <c r="B18" s="26" t="s">
        <v>156</v>
      </c>
      <c r="C18" s="103" t="s">
        <v>370</v>
      </c>
      <c r="D18" s="103" t="s">
        <v>157</v>
      </c>
      <c r="E18" s="79" t="s">
        <v>26</v>
      </c>
      <c r="F18" s="103" t="s">
        <v>96</v>
      </c>
      <c r="G18" s="323"/>
      <c r="H18" s="27"/>
      <c r="I18" s="27"/>
      <c r="J18" s="27"/>
      <c r="K18" s="89" t="s">
        <v>142</v>
      </c>
      <c r="L18" s="90">
        <v>1</v>
      </c>
      <c r="M18" s="87" t="s">
        <v>401</v>
      </c>
      <c r="N18" s="103" t="s">
        <v>46</v>
      </c>
      <c r="O18" s="87" t="s">
        <v>130</v>
      </c>
      <c r="P18" s="87" t="s">
        <v>36</v>
      </c>
      <c r="Q18" s="18" t="s">
        <v>411</v>
      </c>
      <c r="R18" s="187" t="s">
        <v>36</v>
      </c>
      <c r="S18" s="95" t="s">
        <v>36</v>
      </c>
      <c r="T18" s="91" t="s">
        <v>89</v>
      </c>
      <c r="U18" s="166" t="s">
        <v>158</v>
      </c>
      <c r="V18" s="87" t="s">
        <v>96</v>
      </c>
      <c r="W18" s="367" t="s">
        <v>36</v>
      </c>
      <c r="X18" s="373"/>
      <c r="Y18" s="190"/>
      <c r="Z18" s="190"/>
      <c r="AA18" s="191"/>
      <c r="AB18" s="9"/>
    </row>
    <row r="19" spans="1:26" s="46" customFormat="1" ht="39" thickBot="1">
      <c r="A19" s="199">
        <v>14</v>
      </c>
      <c r="B19" s="200" t="s">
        <v>181</v>
      </c>
      <c r="C19" s="148" t="s">
        <v>376</v>
      </c>
      <c r="D19" s="148" t="s">
        <v>182</v>
      </c>
      <c r="E19" s="148" t="s">
        <v>91</v>
      </c>
      <c r="F19" s="200" t="s">
        <v>557</v>
      </c>
      <c r="G19" s="324">
        <v>1</v>
      </c>
      <c r="H19" s="201"/>
      <c r="I19" s="201" t="s">
        <v>183</v>
      </c>
      <c r="J19" s="201"/>
      <c r="K19" s="257" t="s">
        <v>184</v>
      </c>
      <c r="L19" s="90">
        <v>1</v>
      </c>
      <c r="M19" s="203" t="s">
        <v>70</v>
      </c>
      <c r="N19" s="259" t="s">
        <v>46</v>
      </c>
      <c r="O19" s="204" t="s">
        <v>108</v>
      </c>
      <c r="P19" s="204" t="s">
        <v>434</v>
      </c>
      <c r="Q19" s="204" t="s">
        <v>406</v>
      </c>
      <c r="R19" s="204" t="s">
        <v>411</v>
      </c>
      <c r="S19" s="205" t="s">
        <v>36</v>
      </c>
      <c r="T19" s="206">
        <v>2017</v>
      </c>
      <c r="U19" s="207" t="s">
        <v>185</v>
      </c>
      <c r="V19" s="225" t="s">
        <v>557</v>
      </c>
      <c r="W19" s="369" t="s">
        <v>36</v>
      </c>
      <c r="X19" s="370"/>
      <c r="Z19" s="38"/>
    </row>
    <row r="20" spans="1:27" s="154" customFormat="1" ht="18" customHeight="1" thickBot="1">
      <c r="A20" s="422" t="s">
        <v>377</v>
      </c>
      <c r="B20" s="423"/>
      <c r="C20" s="423"/>
      <c r="D20" s="423"/>
      <c r="E20" s="222"/>
      <c r="F20" s="222"/>
      <c r="G20" s="223">
        <v>251</v>
      </c>
      <c r="H20" s="222"/>
      <c r="I20" s="222"/>
      <c r="J20" s="222">
        <v>73</v>
      </c>
      <c r="K20" s="222"/>
      <c r="L20" s="224">
        <v>815.1</v>
      </c>
      <c r="M20" s="224"/>
      <c r="N20" s="222"/>
      <c r="O20" s="222"/>
      <c r="P20" s="222"/>
      <c r="Q20" s="222"/>
      <c r="R20" s="222"/>
      <c r="S20" s="222"/>
      <c r="T20" s="222"/>
      <c r="U20" s="222"/>
      <c r="V20" s="222"/>
      <c r="W20" s="222"/>
      <c r="X20" s="371"/>
      <c r="Z20" s="221"/>
      <c r="AA20" s="221"/>
    </row>
    <row r="21" spans="7:27" ht="12.75">
      <c r="G21" s="147"/>
      <c r="L21" s="52"/>
      <c r="M21" s="52"/>
      <c r="Z21" s="39"/>
      <c r="AA21" s="39"/>
    </row>
    <row r="22" spans="1:26" s="37" customFormat="1" ht="12.75">
      <c r="A22" s="3" t="s">
        <v>353</v>
      </c>
      <c r="B22" s="53"/>
      <c r="C22" s="54"/>
      <c r="D22" s="53"/>
      <c r="E22" s="48"/>
      <c r="F22" s="48"/>
      <c r="G22" s="48"/>
      <c r="H22" s="55"/>
      <c r="I22" s="53"/>
      <c r="J22" s="56"/>
      <c r="K22" s="57"/>
      <c r="L22" s="67"/>
      <c r="M22" s="67"/>
      <c r="N22" s="57"/>
      <c r="O22" s="57"/>
      <c r="P22" s="57"/>
      <c r="Q22" s="57"/>
      <c r="R22" s="57"/>
      <c r="S22" s="57"/>
      <c r="T22" s="57"/>
      <c r="U22" s="58"/>
      <c r="V22" s="58"/>
      <c r="W22" s="59"/>
      <c r="X22" s="59"/>
      <c r="Y22" s="60"/>
      <c r="Z22" s="60"/>
    </row>
    <row r="23" spans="1:26" s="37" customFormat="1" ht="12.75">
      <c r="A23" s="3" t="s">
        <v>380</v>
      </c>
      <c r="B23" s="53"/>
      <c r="C23" s="54"/>
      <c r="D23" s="53"/>
      <c r="E23" s="48"/>
      <c r="F23" s="48"/>
      <c r="G23" s="48"/>
      <c r="H23" s="55"/>
      <c r="I23" s="53"/>
      <c r="J23" s="56"/>
      <c r="K23" s="57"/>
      <c r="L23" s="48"/>
      <c r="M23" s="48"/>
      <c r="N23" s="57"/>
      <c r="O23" s="57"/>
      <c r="P23" s="57"/>
      <c r="Q23" s="57"/>
      <c r="R23" s="57"/>
      <c r="S23" s="57"/>
      <c r="T23" s="57"/>
      <c r="U23" s="58"/>
      <c r="V23" s="58"/>
      <c r="W23" s="59"/>
      <c r="X23" s="59"/>
      <c r="Y23" s="60"/>
      <c r="Z23" s="60"/>
    </row>
    <row r="25" spans="1:21" s="31" customFormat="1" ht="12.75">
      <c r="A25" s="61" t="s">
        <v>17</v>
      </c>
      <c r="B25" s="410" t="s">
        <v>18</v>
      </c>
      <c r="C25" s="410"/>
      <c r="D25" s="410"/>
      <c r="E25" s="410"/>
      <c r="F25" s="410"/>
      <c r="G25" s="410"/>
      <c r="H25" s="410"/>
      <c r="I25" s="410"/>
      <c r="J25" s="410"/>
      <c r="K25" s="410"/>
      <c r="L25" s="410"/>
      <c r="M25" s="410"/>
      <c r="N25" s="410"/>
      <c r="O25" s="410"/>
      <c r="P25" s="410"/>
      <c r="Q25" s="410"/>
      <c r="R25" s="410"/>
      <c r="S25" s="410"/>
      <c r="T25" s="410"/>
      <c r="U25" s="410"/>
    </row>
    <row r="26" spans="1:21" s="31" customFormat="1" ht="12.75" customHeight="1">
      <c r="A26" s="62">
        <v>1</v>
      </c>
      <c r="B26" s="410"/>
      <c r="C26" s="410"/>
      <c r="D26" s="410"/>
      <c r="E26" s="410"/>
      <c r="F26" s="410"/>
      <c r="G26" s="410"/>
      <c r="H26" s="410"/>
      <c r="I26" s="410"/>
      <c r="J26" s="410"/>
      <c r="K26" s="410"/>
      <c r="L26" s="410"/>
      <c r="M26" s="410"/>
      <c r="N26" s="410"/>
      <c r="O26" s="410"/>
      <c r="P26" s="410"/>
      <c r="Q26" s="410"/>
      <c r="R26" s="410"/>
      <c r="S26" s="410"/>
      <c r="T26" s="410"/>
      <c r="U26" s="410"/>
    </row>
    <row r="27" spans="1:21" s="64" customFormat="1" ht="12.75">
      <c r="A27" s="63">
        <v>2</v>
      </c>
      <c r="B27" s="64" t="s">
        <v>19</v>
      </c>
      <c r="D27" s="31"/>
      <c r="E27" s="31"/>
      <c r="F27" s="31"/>
      <c r="G27" s="31"/>
      <c r="H27" s="31"/>
      <c r="I27" s="31"/>
      <c r="J27" s="31"/>
      <c r="K27" s="31"/>
      <c r="L27" s="65"/>
      <c r="M27" s="65"/>
      <c r="N27" s="66"/>
      <c r="O27" s="66"/>
      <c r="P27" s="66"/>
      <c r="Q27" s="66"/>
      <c r="R27" s="66"/>
      <c r="S27" s="66"/>
      <c r="T27" s="31"/>
      <c r="U27" s="66"/>
    </row>
    <row r="28" spans="1:2" ht="12.75">
      <c r="A28" s="63">
        <v>3</v>
      </c>
      <c r="B28" s="9" t="s">
        <v>20</v>
      </c>
    </row>
    <row r="29" spans="1:2" ht="12.75">
      <c r="A29" s="63"/>
      <c r="B29" s="64"/>
    </row>
    <row r="30" spans="1:13" ht="12.75">
      <c r="A30" s="33"/>
      <c r="L30" s="68"/>
      <c r="M30" s="68"/>
    </row>
  </sheetData>
  <sheetProtection/>
  <autoFilter ref="A5:U19">
    <sortState ref="A6:U30">
      <sortCondition sortBy="value" ref="E6:E30"/>
    </sortState>
  </autoFilter>
  <mergeCells count="16">
    <mergeCell ref="A20:D20"/>
    <mergeCell ref="A4:A5"/>
    <mergeCell ref="B4:B5"/>
    <mergeCell ref="C4:C5"/>
    <mergeCell ref="D4:D5"/>
    <mergeCell ref="E4:E5"/>
    <mergeCell ref="X4:X5"/>
    <mergeCell ref="T4:T5"/>
    <mergeCell ref="U4:U5"/>
    <mergeCell ref="B25:U26"/>
    <mergeCell ref="F4:F5"/>
    <mergeCell ref="G4:I4"/>
    <mergeCell ref="J4:J5"/>
    <mergeCell ref="K4:K5"/>
    <mergeCell ref="L4:L5"/>
    <mergeCell ref="N4:N5"/>
  </mergeCells>
  <printOptions/>
  <pageMargins left="0.1968503937007874" right="0.1968503937007874" top="0.5905511811023623" bottom="0.5905511811023623" header="0.31496062992125984" footer="0.31496062992125984"/>
  <pageSetup fitToHeight="3" horizontalDpi="600" verticalDpi="600" orientation="landscape" paperSize="8" scale="54" r:id="rId1"/>
</worksheet>
</file>

<file path=xl/worksheets/sheet2.xml><?xml version="1.0" encoding="utf-8"?>
<worksheet xmlns="http://schemas.openxmlformats.org/spreadsheetml/2006/main" xmlns:r="http://schemas.openxmlformats.org/officeDocument/2006/relationships">
  <dimension ref="A1:AT90"/>
  <sheetViews>
    <sheetView zoomScale="70" zoomScaleNormal="70" zoomScaleSheetLayoutView="85" zoomScalePageLayoutView="0" workbookViewId="0" topLeftCell="A1">
      <pane xSplit="3" ySplit="5" topLeftCell="M6" activePane="bottomRight" state="frozen"/>
      <selection pane="topLeft" activeCell="S9" sqref="S9"/>
      <selection pane="topRight" activeCell="S9" sqref="S9"/>
      <selection pane="bottomLeft" activeCell="S9" sqref="S9"/>
      <selection pane="bottomRight" activeCell="A1" sqref="A1"/>
    </sheetView>
  </sheetViews>
  <sheetFormatPr defaultColWidth="11.421875" defaultRowHeight="12.75"/>
  <cols>
    <col min="1" max="1" width="9.57421875" style="10" customWidth="1"/>
    <col min="2" max="2" width="9.57421875" style="7" customWidth="1"/>
    <col min="3" max="3" width="22.421875" style="7" customWidth="1"/>
    <col min="4" max="4" width="34.28125" style="7" customWidth="1"/>
    <col min="5" max="7" width="11.421875" style="7" customWidth="1"/>
    <col min="8" max="8" width="10.57421875" style="7" customWidth="1"/>
    <col min="9" max="9" width="12.421875" style="7" customWidth="1"/>
    <col min="10" max="12" width="11.421875" style="7" customWidth="1"/>
    <col min="13" max="13" width="14.421875" style="7" customWidth="1"/>
    <col min="14" max="14" width="23.140625" style="7" customWidth="1"/>
    <col min="15" max="15" width="13.00390625" style="45" customWidth="1"/>
    <col min="16" max="16" width="11.421875" style="7" customWidth="1"/>
    <col min="17" max="17" width="14.8515625" style="7" customWidth="1"/>
    <col min="18" max="18" width="46.7109375" style="7" customWidth="1"/>
    <col min="19" max="19" width="11.421875" style="7" customWidth="1"/>
    <col min="20" max="22" width="17.7109375" style="150" customWidth="1"/>
    <col min="23" max="28" width="17.7109375" style="7" customWidth="1"/>
    <col min="29" max="46" width="11.421875" style="9" customWidth="1"/>
    <col min="47" max="16384" width="11.421875" style="7" customWidth="1"/>
  </cols>
  <sheetData>
    <row r="1" spans="1:22" s="9" customFormat="1" ht="18">
      <c r="A1" s="16" t="s">
        <v>622</v>
      </c>
      <c r="C1" s="2"/>
      <c r="D1" s="1"/>
      <c r="E1" s="1"/>
      <c r="F1" s="1"/>
      <c r="G1" s="1"/>
      <c r="H1" s="8"/>
      <c r="I1" s="12"/>
      <c r="J1" s="14"/>
      <c r="K1" s="8"/>
      <c r="L1" s="8"/>
      <c r="M1" s="13"/>
      <c r="N1" s="5"/>
      <c r="O1" s="42"/>
      <c r="P1" s="1"/>
      <c r="Q1" s="1"/>
      <c r="R1" s="6"/>
      <c r="T1" s="149"/>
      <c r="U1" s="149"/>
      <c r="V1" s="149"/>
    </row>
    <row r="2" spans="1:22" s="9" customFormat="1" ht="12.75">
      <c r="A2" s="47"/>
      <c r="C2" s="2"/>
      <c r="D2" s="1"/>
      <c r="E2" s="8"/>
      <c r="F2" s="8"/>
      <c r="G2" s="8"/>
      <c r="H2" s="12"/>
      <c r="I2" s="12"/>
      <c r="J2" s="22"/>
      <c r="K2" s="8"/>
      <c r="L2" s="8"/>
      <c r="M2" s="13"/>
      <c r="N2" s="32"/>
      <c r="O2" s="22"/>
      <c r="P2" s="1"/>
      <c r="Q2" s="1"/>
      <c r="R2" s="6"/>
      <c r="T2" s="149"/>
      <c r="U2" s="149"/>
      <c r="V2" s="149"/>
    </row>
    <row r="3" spans="1:22" s="9" customFormat="1" ht="6" customHeight="1" thickBot="1">
      <c r="A3" s="47"/>
      <c r="B3" s="20"/>
      <c r="C3" s="2"/>
      <c r="D3" s="1"/>
      <c r="E3" s="1"/>
      <c r="F3" s="1"/>
      <c r="G3" s="1"/>
      <c r="H3" s="1"/>
      <c r="I3" s="3"/>
      <c r="J3" s="21"/>
      <c r="K3" s="1"/>
      <c r="L3" s="8"/>
      <c r="M3" s="4"/>
      <c r="N3" s="5"/>
      <c r="O3" s="43"/>
      <c r="P3" s="11"/>
      <c r="Q3" s="8"/>
      <c r="R3" s="30"/>
      <c r="T3" s="149"/>
      <c r="U3" s="149"/>
      <c r="V3" s="149"/>
    </row>
    <row r="4" spans="1:46" s="49" customFormat="1" ht="12.75" customHeight="1">
      <c r="A4" s="424" t="s">
        <v>11</v>
      </c>
      <c r="B4" s="426" t="s">
        <v>0</v>
      </c>
      <c r="C4" s="411" t="s">
        <v>12</v>
      </c>
      <c r="D4" s="428" t="s">
        <v>8</v>
      </c>
      <c r="E4" s="430" t="s">
        <v>23</v>
      </c>
      <c r="F4" s="437" t="s">
        <v>357</v>
      </c>
      <c r="G4" s="438"/>
      <c r="H4" s="439"/>
      <c r="I4" s="411" t="s">
        <v>9</v>
      </c>
      <c r="J4" s="413" t="s">
        <v>1</v>
      </c>
      <c r="K4" s="413"/>
      <c r="L4" s="413"/>
      <c r="M4" s="414" t="s">
        <v>7</v>
      </c>
      <c r="N4" s="416" t="s">
        <v>2</v>
      </c>
      <c r="O4" s="418" t="s">
        <v>10</v>
      </c>
      <c r="P4" s="420" t="s">
        <v>6</v>
      </c>
      <c r="Q4" s="406" t="s">
        <v>22</v>
      </c>
      <c r="R4" s="435" t="s">
        <v>21</v>
      </c>
      <c r="T4" s="432" t="s">
        <v>314</v>
      </c>
      <c r="U4" s="433"/>
      <c r="V4" s="434"/>
      <c r="W4" s="432" t="s">
        <v>200</v>
      </c>
      <c r="X4" s="433"/>
      <c r="Y4" s="434"/>
      <c r="Z4" s="432" t="s">
        <v>199</v>
      </c>
      <c r="AA4" s="433"/>
      <c r="AB4" s="434"/>
      <c r="AC4" s="355"/>
      <c r="AD4" s="355"/>
      <c r="AE4" s="355"/>
      <c r="AF4" s="355"/>
      <c r="AG4" s="355"/>
      <c r="AH4" s="355"/>
      <c r="AI4" s="355"/>
      <c r="AJ4" s="355"/>
      <c r="AK4" s="355"/>
      <c r="AL4" s="355"/>
      <c r="AM4" s="355"/>
      <c r="AN4" s="355"/>
      <c r="AO4" s="355"/>
      <c r="AP4" s="355"/>
      <c r="AQ4" s="355"/>
      <c r="AR4" s="355"/>
      <c r="AS4" s="355"/>
      <c r="AT4" s="355"/>
    </row>
    <row r="5" spans="1:46" s="154" customFormat="1" ht="63" customHeight="1" thickBot="1">
      <c r="A5" s="425"/>
      <c r="B5" s="427"/>
      <c r="C5" s="412"/>
      <c r="D5" s="429"/>
      <c r="E5" s="431"/>
      <c r="F5" s="107" t="s">
        <v>314</v>
      </c>
      <c r="G5" s="107" t="s">
        <v>200</v>
      </c>
      <c r="H5" s="118" t="s">
        <v>199</v>
      </c>
      <c r="I5" s="412"/>
      <c r="J5" s="50" t="s">
        <v>3</v>
      </c>
      <c r="K5" s="51" t="s">
        <v>4</v>
      </c>
      <c r="L5" s="51" t="s">
        <v>5</v>
      </c>
      <c r="M5" s="415"/>
      <c r="N5" s="417"/>
      <c r="O5" s="419"/>
      <c r="P5" s="421"/>
      <c r="Q5" s="407"/>
      <c r="R5" s="436"/>
      <c r="S5" s="153"/>
      <c r="T5" s="157" t="s">
        <v>382</v>
      </c>
      <c r="U5" s="158" t="s">
        <v>383</v>
      </c>
      <c r="V5" s="160" t="s">
        <v>384</v>
      </c>
      <c r="W5" s="157" t="s">
        <v>382</v>
      </c>
      <c r="X5" s="158" t="s">
        <v>383</v>
      </c>
      <c r="Y5" s="159" t="s">
        <v>384</v>
      </c>
      <c r="Z5" s="157" t="s">
        <v>382</v>
      </c>
      <c r="AA5" s="158" t="s">
        <v>383</v>
      </c>
      <c r="AB5" s="159" t="s">
        <v>384</v>
      </c>
      <c r="AC5" s="8"/>
      <c r="AD5" s="8"/>
      <c r="AE5" s="8"/>
      <c r="AF5" s="8"/>
      <c r="AG5" s="8"/>
      <c r="AH5" s="8"/>
      <c r="AI5" s="8"/>
      <c r="AJ5" s="8"/>
      <c r="AK5" s="8"/>
      <c r="AL5" s="8"/>
      <c r="AM5" s="8"/>
      <c r="AN5" s="8"/>
      <c r="AO5" s="8"/>
      <c r="AP5" s="8"/>
      <c r="AQ5" s="8"/>
      <c r="AR5" s="8"/>
      <c r="AS5" s="8"/>
      <c r="AT5" s="8"/>
    </row>
    <row r="6" spans="1:46" s="73" customFormat="1" ht="25.5">
      <c r="A6" s="308">
        <v>1</v>
      </c>
      <c r="B6" s="134" t="s">
        <v>42</v>
      </c>
      <c r="C6" s="135" t="s">
        <v>518</v>
      </c>
      <c r="D6" s="136" t="s">
        <v>574</v>
      </c>
      <c r="E6" s="136" t="s">
        <v>44</v>
      </c>
      <c r="F6" s="137" t="s">
        <v>358</v>
      </c>
      <c r="G6" s="137" t="s">
        <v>358</v>
      </c>
      <c r="H6" s="137" t="s">
        <v>358</v>
      </c>
      <c r="I6" s="135" t="s">
        <v>45</v>
      </c>
      <c r="J6" s="237">
        <v>62</v>
      </c>
      <c r="K6" s="238">
        <v>1000</v>
      </c>
      <c r="L6" s="238">
        <v>100</v>
      </c>
      <c r="M6" s="139" t="s">
        <v>40</v>
      </c>
      <c r="N6" s="136"/>
      <c r="O6" s="140">
        <v>126</v>
      </c>
      <c r="P6" s="136" t="s">
        <v>46</v>
      </c>
      <c r="Q6" s="141" t="s">
        <v>48</v>
      </c>
      <c r="R6" s="142" t="s">
        <v>49</v>
      </c>
      <c r="S6" s="78"/>
      <c r="T6" s="172">
        <v>62</v>
      </c>
      <c r="U6" s="173" t="s">
        <v>40</v>
      </c>
      <c r="V6" s="175">
        <v>126</v>
      </c>
      <c r="W6" s="172">
        <v>62</v>
      </c>
      <c r="X6" s="173" t="s">
        <v>40</v>
      </c>
      <c r="Y6" s="156">
        <v>126</v>
      </c>
      <c r="Z6" s="172">
        <v>62</v>
      </c>
      <c r="AA6" s="173" t="s">
        <v>40</v>
      </c>
      <c r="AB6" s="156">
        <v>126</v>
      </c>
      <c r="AC6" s="356"/>
      <c r="AD6" s="356"/>
      <c r="AE6" s="356"/>
      <c r="AF6" s="356"/>
      <c r="AG6" s="356"/>
      <c r="AH6" s="356"/>
      <c r="AI6" s="356"/>
      <c r="AJ6" s="356"/>
      <c r="AK6" s="356"/>
      <c r="AL6" s="356"/>
      <c r="AM6" s="356"/>
      <c r="AN6" s="356"/>
      <c r="AO6" s="356"/>
      <c r="AP6" s="356"/>
      <c r="AQ6" s="356"/>
      <c r="AR6" s="356"/>
      <c r="AS6" s="356"/>
      <c r="AT6" s="356"/>
    </row>
    <row r="7" spans="1:28" ht="57.75" customHeight="1">
      <c r="A7" s="41">
        <v>2</v>
      </c>
      <c r="B7" s="28" t="s">
        <v>51</v>
      </c>
      <c r="C7" s="17" t="s">
        <v>361</v>
      </c>
      <c r="D7" s="17" t="s">
        <v>216</v>
      </c>
      <c r="E7" s="25" t="s">
        <v>26</v>
      </c>
      <c r="F7" s="74" t="s">
        <v>358</v>
      </c>
      <c r="G7" s="74" t="s">
        <v>358</v>
      </c>
      <c r="H7" s="74" t="s">
        <v>358</v>
      </c>
      <c r="I7" s="17" t="s">
        <v>45</v>
      </c>
      <c r="J7" s="260"/>
      <c r="K7" s="35"/>
      <c r="L7" s="35"/>
      <c r="M7" s="25"/>
      <c r="N7" s="25"/>
      <c r="O7" s="95">
        <v>7</v>
      </c>
      <c r="P7" s="17" t="s">
        <v>46</v>
      </c>
      <c r="Q7" s="24" t="s">
        <v>48</v>
      </c>
      <c r="R7" s="23" t="s">
        <v>49</v>
      </c>
      <c r="S7" s="15"/>
      <c r="T7" s="174" t="s">
        <v>28</v>
      </c>
      <c r="U7" s="92" t="s">
        <v>28</v>
      </c>
      <c r="V7" s="161">
        <v>7</v>
      </c>
      <c r="W7" s="174" t="s">
        <v>28</v>
      </c>
      <c r="X7" s="92" t="s">
        <v>28</v>
      </c>
      <c r="Y7" s="155">
        <v>7</v>
      </c>
      <c r="Z7" s="174" t="s">
        <v>28</v>
      </c>
      <c r="AA7" s="92" t="s">
        <v>28</v>
      </c>
      <c r="AB7" s="155">
        <v>7</v>
      </c>
    </row>
    <row r="8" spans="1:46" s="15" customFormat="1" ht="51.75" customHeight="1">
      <c r="A8" s="41">
        <v>3</v>
      </c>
      <c r="B8" s="28" t="s">
        <v>52</v>
      </c>
      <c r="C8" s="17" t="s">
        <v>362</v>
      </c>
      <c r="D8" s="17" t="s">
        <v>217</v>
      </c>
      <c r="E8" s="25" t="s">
        <v>26</v>
      </c>
      <c r="F8" s="74" t="s">
        <v>358</v>
      </c>
      <c r="G8" s="74" t="s">
        <v>358</v>
      </c>
      <c r="H8" s="74" t="s">
        <v>358</v>
      </c>
      <c r="I8" s="17" t="s">
        <v>45</v>
      </c>
      <c r="J8" s="260"/>
      <c r="K8" s="35"/>
      <c r="L8" s="35"/>
      <c r="M8" s="25"/>
      <c r="N8" s="25"/>
      <c r="O8" s="95">
        <v>5</v>
      </c>
      <c r="P8" s="17" t="s">
        <v>46</v>
      </c>
      <c r="Q8" s="24" t="s">
        <v>48</v>
      </c>
      <c r="R8" s="23" t="s">
        <v>49</v>
      </c>
      <c r="T8" s="174" t="s">
        <v>28</v>
      </c>
      <c r="U8" s="92" t="s">
        <v>28</v>
      </c>
      <c r="V8" s="161">
        <v>5</v>
      </c>
      <c r="W8" s="174" t="s">
        <v>28</v>
      </c>
      <c r="X8" s="92" t="s">
        <v>28</v>
      </c>
      <c r="Y8" s="155">
        <v>5</v>
      </c>
      <c r="Z8" s="174" t="s">
        <v>28</v>
      </c>
      <c r="AA8" s="92" t="s">
        <v>28</v>
      </c>
      <c r="AB8" s="155">
        <v>5</v>
      </c>
      <c r="AC8" s="1"/>
      <c r="AD8" s="1"/>
      <c r="AE8" s="1"/>
      <c r="AF8" s="1"/>
      <c r="AG8" s="1"/>
      <c r="AH8" s="1"/>
      <c r="AI8" s="1"/>
      <c r="AJ8" s="1"/>
      <c r="AK8" s="1"/>
      <c r="AL8" s="1"/>
      <c r="AM8" s="1"/>
      <c r="AN8" s="1"/>
      <c r="AO8" s="1"/>
      <c r="AP8" s="1"/>
      <c r="AQ8" s="1"/>
      <c r="AR8" s="1"/>
      <c r="AS8" s="1"/>
      <c r="AT8" s="1"/>
    </row>
    <row r="9" spans="1:46" s="15" customFormat="1" ht="51.75" customHeight="1">
      <c r="A9" s="41">
        <v>4</v>
      </c>
      <c r="B9" s="28" t="s">
        <v>53</v>
      </c>
      <c r="C9" s="17" t="s">
        <v>54</v>
      </c>
      <c r="D9" s="18" t="s">
        <v>55</v>
      </c>
      <c r="E9" s="18" t="s">
        <v>44</v>
      </c>
      <c r="F9" s="74" t="s">
        <v>358</v>
      </c>
      <c r="G9" s="74" t="s">
        <v>358</v>
      </c>
      <c r="H9" s="74" t="s">
        <v>358</v>
      </c>
      <c r="I9" s="17" t="s">
        <v>56</v>
      </c>
      <c r="J9" s="239"/>
      <c r="K9" s="240"/>
      <c r="L9" s="240"/>
      <c r="M9" s="19" t="s">
        <v>57</v>
      </c>
      <c r="N9" s="18"/>
      <c r="O9" s="95">
        <v>119</v>
      </c>
      <c r="P9" s="18" t="s">
        <v>46</v>
      </c>
      <c r="Q9" s="24" t="s">
        <v>59</v>
      </c>
      <c r="R9" s="23" t="s">
        <v>49</v>
      </c>
      <c r="T9" s="174" t="s">
        <v>28</v>
      </c>
      <c r="U9" s="92">
        <v>45</v>
      </c>
      <c r="V9" s="161">
        <v>119</v>
      </c>
      <c r="W9" s="174" t="s">
        <v>28</v>
      </c>
      <c r="X9" s="92">
        <v>45</v>
      </c>
      <c r="Y9" s="155">
        <v>119</v>
      </c>
      <c r="Z9" s="174" t="s">
        <v>28</v>
      </c>
      <c r="AA9" s="92">
        <v>45</v>
      </c>
      <c r="AB9" s="155">
        <v>119</v>
      </c>
      <c r="AC9" s="1"/>
      <c r="AD9" s="1"/>
      <c r="AE9" s="1"/>
      <c r="AF9" s="1"/>
      <c r="AG9" s="1"/>
      <c r="AH9" s="1"/>
      <c r="AI9" s="1"/>
      <c r="AJ9" s="1"/>
      <c r="AK9" s="1"/>
      <c r="AL9" s="1"/>
      <c r="AM9" s="1"/>
      <c r="AN9" s="1"/>
      <c r="AO9" s="1"/>
      <c r="AP9" s="1"/>
      <c r="AQ9" s="1"/>
      <c r="AR9" s="1"/>
      <c r="AS9" s="1"/>
      <c r="AT9" s="1"/>
    </row>
    <row r="10" spans="1:46" s="15" customFormat="1" ht="51.75" customHeight="1">
      <c r="A10" s="41">
        <v>5</v>
      </c>
      <c r="B10" s="28" t="s">
        <v>61</v>
      </c>
      <c r="C10" s="17" t="s">
        <v>363</v>
      </c>
      <c r="D10" s="18" t="s">
        <v>219</v>
      </c>
      <c r="E10" s="18" t="s">
        <v>44</v>
      </c>
      <c r="F10" s="74" t="s">
        <v>358</v>
      </c>
      <c r="G10" s="74" t="s">
        <v>358</v>
      </c>
      <c r="H10" s="74" t="s">
        <v>358</v>
      </c>
      <c r="I10" s="17" t="s">
        <v>45</v>
      </c>
      <c r="J10" s="239">
        <v>79</v>
      </c>
      <c r="K10" s="240">
        <v>1000</v>
      </c>
      <c r="L10" s="240">
        <v>100</v>
      </c>
      <c r="M10" s="19" t="s">
        <v>40</v>
      </c>
      <c r="N10" s="18"/>
      <c r="O10" s="95">
        <v>180</v>
      </c>
      <c r="P10" s="18" t="s">
        <v>46</v>
      </c>
      <c r="Q10" s="24" t="s">
        <v>59</v>
      </c>
      <c r="R10" s="23" t="s">
        <v>49</v>
      </c>
      <c r="T10" s="174">
        <v>79</v>
      </c>
      <c r="U10" s="92" t="s">
        <v>40</v>
      </c>
      <c r="V10" s="161">
        <v>180</v>
      </c>
      <c r="W10" s="174">
        <v>79</v>
      </c>
      <c r="X10" s="92" t="s">
        <v>40</v>
      </c>
      <c r="Y10" s="155">
        <v>180</v>
      </c>
      <c r="Z10" s="174">
        <v>79</v>
      </c>
      <c r="AA10" s="92" t="s">
        <v>40</v>
      </c>
      <c r="AB10" s="155">
        <v>180</v>
      </c>
      <c r="AC10" s="1"/>
      <c r="AD10" s="1"/>
      <c r="AE10" s="1"/>
      <c r="AF10" s="1"/>
      <c r="AG10" s="1"/>
      <c r="AH10" s="1"/>
      <c r="AI10" s="1"/>
      <c r="AJ10" s="1"/>
      <c r="AK10" s="1"/>
      <c r="AL10" s="1"/>
      <c r="AM10" s="1"/>
      <c r="AN10" s="1"/>
      <c r="AO10" s="1"/>
      <c r="AP10" s="1"/>
      <c r="AQ10" s="1"/>
      <c r="AR10" s="1"/>
      <c r="AS10" s="1"/>
      <c r="AT10" s="1"/>
    </row>
    <row r="11" spans="1:46" s="15" customFormat="1" ht="51">
      <c r="A11" s="41">
        <v>6</v>
      </c>
      <c r="B11" s="79" t="s">
        <v>67</v>
      </c>
      <c r="C11" s="103" t="s">
        <v>354</v>
      </c>
      <c r="D11" s="79" t="s">
        <v>212</v>
      </c>
      <c r="E11" s="18" t="s">
        <v>44</v>
      </c>
      <c r="F11" s="74" t="s">
        <v>358</v>
      </c>
      <c r="G11" s="74" t="s">
        <v>358</v>
      </c>
      <c r="H11" s="74" t="s">
        <v>358</v>
      </c>
      <c r="I11" s="17" t="s">
        <v>68</v>
      </c>
      <c r="J11" s="239"/>
      <c r="K11" s="240"/>
      <c r="L11" s="240"/>
      <c r="M11" s="19" t="s">
        <v>69</v>
      </c>
      <c r="N11" s="34"/>
      <c r="O11" s="87">
        <v>107</v>
      </c>
      <c r="P11" s="83" t="s">
        <v>46</v>
      </c>
      <c r="Q11" s="108" t="s">
        <v>72</v>
      </c>
      <c r="R11" s="85" t="s">
        <v>614</v>
      </c>
      <c r="S11" s="378"/>
      <c r="T11" s="174" t="s">
        <v>28</v>
      </c>
      <c r="U11" s="92">
        <v>33</v>
      </c>
      <c r="V11" s="161">
        <v>107</v>
      </c>
      <c r="W11" s="174" t="s">
        <v>28</v>
      </c>
      <c r="X11" s="92">
        <v>33</v>
      </c>
      <c r="Y11" s="155">
        <v>107</v>
      </c>
      <c r="Z11" s="174" t="s">
        <v>28</v>
      </c>
      <c r="AA11" s="92">
        <v>33</v>
      </c>
      <c r="AB11" s="155">
        <v>107</v>
      </c>
      <c r="AC11" s="215"/>
      <c r="AD11" s="215"/>
      <c r="AE11" s="215"/>
      <c r="AF11" s="215"/>
      <c r="AG11" s="215"/>
      <c r="AH11" s="215"/>
      <c r="AI11" s="215"/>
      <c r="AJ11" s="215"/>
      <c r="AK11" s="215"/>
      <c r="AL11" s="215"/>
      <c r="AM11" s="215"/>
      <c r="AN11" s="215"/>
      <c r="AO11" s="215"/>
      <c r="AP11" s="215"/>
      <c r="AQ11" s="215"/>
      <c r="AR11" s="215"/>
      <c r="AS11" s="215"/>
      <c r="AT11" s="1"/>
    </row>
    <row r="12" spans="1:46" s="15" customFormat="1" ht="38.25">
      <c r="A12" s="41">
        <v>7</v>
      </c>
      <c r="B12" s="28" t="s">
        <v>73</v>
      </c>
      <c r="C12" s="17" t="s">
        <v>74</v>
      </c>
      <c r="D12" s="18" t="s">
        <v>75</v>
      </c>
      <c r="E12" s="18" t="s">
        <v>44</v>
      </c>
      <c r="F12" s="74" t="s">
        <v>358</v>
      </c>
      <c r="G12" s="74" t="s">
        <v>358</v>
      </c>
      <c r="H12" s="74" t="s">
        <v>358</v>
      </c>
      <c r="I12" s="17" t="s">
        <v>50</v>
      </c>
      <c r="J12" s="239"/>
      <c r="K12" s="240"/>
      <c r="L12" s="240"/>
      <c r="M12" s="19" t="s">
        <v>40</v>
      </c>
      <c r="N12" s="18"/>
      <c r="O12" s="95">
        <v>26</v>
      </c>
      <c r="P12" s="18" t="s">
        <v>46</v>
      </c>
      <c r="Q12" s="24" t="s">
        <v>48</v>
      </c>
      <c r="R12" s="23" t="s">
        <v>388</v>
      </c>
      <c r="S12" s="378"/>
      <c r="T12" s="174" t="s">
        <v>28</v>
      </c>
      <c r="U12" s="92" t="s">
        <v>40</v>
      </c>
      <c r="V12" s="161">
        <v>26</v>
      </c>
      <c r="W12" s="174" t="s">
        <v>28</v>
      </c>
      <c r="X12" s="92" t="s">
        <v>40</v>
      </c>
      <c r="Y12" s="155">
        <v>26</v>
      </c>
      <c r="Z12" s="174" t="s">
        <v>28</v>
      </c>
      <c r="AA12" s="92" t="s">
        <v>40</v>
      </c>
      <c r="AB12" s="155">
        <v>26</v>
      </c>
      <c r="AC12" s="215"/>
      <c r="AD12" s="215"/>
      <c r="AE12" s="215"/>
      <c r="AF12" s="215"/>
      <c r="AG12" s="215"/>
      <c r="AH12" s="215"/>
      <c r="AI12" s="215"/>
      <c r="AJ12" s="215"/>
      <c r="AK12" s="215"/>
      <c r="AL12" s="215"/>
      <c r="AM12" s="215"/>
      <c r="AN12" s="215"/>
      <c r="AO12" s="215"/>
      <c r="AP12" s="215"/>
      <c r="AQ12" s="215"/>
      <c r="AR12" s="215"/>
      <c r="AS12" s="215"/>
      <c r="AT12" s="1"/>
    </row>
    <row r="13" spans="1:46" s="94" customFormat="1" ht="51.75" customHeight="1">
      <c r="A13" s="41">
        <v>8</v>
      </c>
      <c r="B13" s="28" t="s">
        <v>77</v>
      </c>
      <c r="C13" s="17" t="s">
        <v>74</v>
      </c>
      <c r="D13" s="18" t="s">
        <v>78</v>
      </c>
      <c r="E13" s="18" t="s">
        <v>26</v>
      </c>
      <c r="F13" s="74" t="s">
        <v>358</v>
      </c>
      <c r="G13" s="74" t="s">
        <v>358</v>
      </c>
      <c r="H13" s="74" t="s">
        <v>358</v>
      </c>
      <c r="I13" s="17" t="s">
        <v>50</v>
      </c>
      <c r="J13" s="239"/>
      <c r="K13" s="240"/>
      <c r="L13" s="240"/>
      <c r="M13" s="88" t="s">
        <v>307</v>
      </c>
      <c r="N13" s="18"/>
      <c r="O13" s="95">
        <v>147</v>
      </c>
      <c r="P13" s="18" t="s">
        <v>46</v>
      </c>
      <c r="Q13" s="24" t="s">
        <v>59</v>
      </c>
      <c r="R13" s="23" t="s">
        <v>453</v>
      </c>
      <c r="T13" s="174" t="s">
        <v>28</v>
      </c>
      <c r="U13" s="92">
        <v>49</v>
      </c>
      <c r="V13" s="161">
        <v>147</v>
      </c>
      <c r="W13" s="174" t="s">
        <v>28</v>
      </c>
      <c r="X13" s="92">
        <v>49</v>
      </c>
      <c r="Y13" s="155">
        <v>147</v>
      </c>
      <c r="Z13" s="174" t="s">
        <v>28</v>
      </c>
      <c r="AA13" s="92">
        <v>49</v>
      </c>
      <c r="AB13" s="155">
        <v>147</v>
      </c>
      <c r="AC13" s="216"/>
      <c r="AD13" s="216"/>
      <c r="AE13" s="216"/>
      <c r="AF13" s="216"/>
      <c r="AG13" s="216"/>
      <c r="AH13" s="216"/>
      <c r="AI13" s="216"/>
      <c r="AJ13" s="216"/>
      <c r="AK13" s="216"/>
      <c r="AL13" s="216"/>
      <c r="AM13" s="216"/>
      <c r="AN13" s="216"/>
      <c r="AO13" s="216"/>
      <c r="AP13" s="216"/>
      <c r="AQ13" s="216"/>
      <c r="AR13" s="216"/>
      <c r="AS13" s="216"/>
      <c r="AT13" s="216"/>
    </row>
    <row r="14" spans="1:46" s="15" customFormat="1" ht="51.75" customHeight="1">
      <c r="A14" s="41">
        <v>9</v>
      </c>
      <c r="B14" s="28" t="s">
        <v>81</v>
      </c>
      <c r="C14" s="17" t="s">
        <v>519</v>
      </c>
      <c r="D14" s="18" t="s">
        <v>573</v>
      </c>
      <c r="E14" s="18" t="s">
        <v>44</v>
      </c>
      <c r="F14" s="74" t="s">
        <v>358</v>
      </c>
      <c r="G14" s="74" t="s">
        <v>358</v>
      </c>
      <c r="H14" s="74" t="s">
        <v>358</v>
      </c>
      <c r="I14" s="17" t="s">
        <v>82</v>
      </c>
      <c r="J14" s="239">
        <v>15</v>
      </c>
      <c r="K14" s="240">
        <v>1100</v>
      </c>
      <c r="L14" s="240">
        <v>100</v>
      </c>
      <c r="M14" s="19" t="s">
        <v>40</v>
      </c>
      <c r="N14" s="18"/>
      <c r="O14" s="95">
        <v>41</v>
      </c>
      <c r="P14" s="18" t="s">
        <v>46</v>
      </c>
      <c r="Q14" s="24" t="s">
        <v>59</v>
      </c>
      <c r="R14" s="23" t="s">
        <v>453</v>
      </c>
      <c r="T14" s="174">
        <v>15</v>
      </c>
      <c r="U14" s="92" t="s">
        <v>40</v>
      </c>
      <c r="V14" s="161">
        <v>41</v>
      </c>
      <c r="W14" s="174">
        <v>15</v>
      </c>
      <c r="X14" s="92" t="s">
        <v>40</v>
      </c>
      <c r="Y14" s="155">
        <v>41</v>
      </c>
      <c r="Z14" s="174">
        <v>15</v>
      </c>
      <c r="AA14" s="92" t="s">
        <v>40</v>
      </c>
      <c r="AB14" s="155">
        <v>41</v>
      </c>
      <c r="AC14" s="1"/>
      <c r="AD14" s="1"/>
      <c r="AE14" s="1"/>
      <c r="AF14" s="1"/>
      <c r="AG14" s="1"/>
      <c r="AH14" s="1"/>
      <c r="AI14" s="1"/>
      <c r="AJ14" s="1"/>
      <c r="AK14" s="1"/>
      <c r="AL14" s="1"/>
      <c r="AM14" s="1"/>
      <c r="AN14" s="1"/>
      <c r="AO14" s="1"/>
      <c r="AP14" s="1"/>
      <c r="AQ14" s="1"/>
      <c r="AR14" s="1"/>
      <c r="AS14" s="1"/>
      <c r="AT14" s="1"/>
    </row>
    <row r="15" spans="1:46" s="15" customFormat="1" ht="63.75">
      <c r="A15" s="41">
        <v>10</v>
      </c>
      <c r="B15" s="28" t="s">
        <v>407</v>
      </c>
      <c r="C15" s="17" t="s">
        <v>364</v>
      </c>
      <c r="D15" s="18" t="s">
        <v>83</v>
      </c>
      <c r="E15" s="18" t="s">
        <v>44</v>
      </c>
      <c r="F15" s="74" t="s">
        <v>358</v>
      </c>
      <c r="G15" s="74" t="s">
        <v>358</v>
      </c>
      <c r="H15" s="74" t="s">
        <v>358</v>
      </c>
      <c r="I15" s="17" t="s">
        <v>84</v>
      </c>
      <c r="J15" s="239"/>
      <c r="K15" s="240"/>
      <c r="L15" s="240"/>
      <c r="M15" s="19" t="s">
        <v>218</v>
      </c>
      <c r="N15" s="317" t="s">
        <v>79</v>
      </c>
      <c r="O15" s="95">
        <v>120</v>
      </c>
      <c r="P15" s="18" t="s">
        <v>46</v>
      </c>
      <c r="Q15" s="24" t="s">
        <v>59</v>
      </c>
      <c r="R15" s="23" t="s">
        <v>454</v>
      </c>
      <c r="T15" s="174" t="s">
        <v>28</v>
      </c>
      <c r="U15" s="92">
        <v>39</v>
      </c>
      <c r="V15" s="161">
        <v>120</v>
      </c>
      <c r="W15" s="174" t="s">
        <v>28</v>
      </c>
      <c r="X15" s="92">
        <v>39</v>
      </c>
      <c r="Y15" s="155">
        <v>120</v>
      </c>
      <c r="Z15" s="174" t="s">
        <v>28</v>
      </c>
      <c r="AA15" s="92">
        <v>39</v>
      </c>
      <c r="AB15" s="155">
        <v>120</v>
      </c>
      <c r="AC15" s="1"/>
      <c r="AD15" s="1"/>
      <c r="AE15" s="1"/>
      <c r="AF15" s="1"/>
      <c r="AG15" s="1"/>
      <c r="AH15" s="1"/>
      <c r="AI15" s="1"/>
      <c r="AJ15" s="1"/>
      <c r="AK15" s="1"/>
      <c r="AL15" s="1"/>
      <c r="AM15" s="1"/>
      <c r="AN15" s="1"/>
      <c r="AO15" s="1"/>
      <c r="AP15" s="1"/>
      <c r="AQ15" s="1"/>
      <c r="AR15" s="1"/>
      <c r="AS15" s="1"/>
      <c r="AT15" s="1"/>
    </row>
    <row r="16" spans="1:46" s="15" customFormat="1" ht="51.75" customHeight="1">
      <c r="A16" s="41">
        <v>11</v>
      </c>
      <c r="B16" s="28" t="s">
        <v>90</v>
      </c>
      <c r="C16" s="17" t="s">
        <v>517</v>
      </c>
      <c r="D16" s="18" t="s">
        <v>283</v>
      </c>
      <c r="E16" s="18" t="s">
        <v>91</v>
      </c>
      <c r="F16" s="74"/>
      <c r="G16" s="74" t="s">
        <v>358</v>
      </c>
      <c r="H16" s="74" t="s">
        <v>358</v>
      </c>
      <c r="I16" s="17" t="s">
        <v>82</v>
      </c>
      <c r="J16" s="239">
        <v>23.2</v>
      </c>
      <c r="K16" s="240">
        <v>900</v>
      </c>
      <c r="L16" s="240">
        <v>70</v>
      </c>
      <c r="M16" s="19"/>
      <c r="N16" s="18"/>
      <c r="O16" s="95">
        <v>48</v>
      </c>
      <c r="P16" s="18" t="s">
        <v>46</v>
      </c>
      <c r="Q16" s="24" t="s">
        <v>93</v>
      </c>
      <c r="R16" s="23" t="s">
        <v>389</v>
      </c>
      <c r="T16" s="174" t="s">
        <v>28</v>
      </c>
      <c r="U16" s="92" t="s">
        <v>28</v>
      </c>
      <c r="V16" s="161" t="s">
        <v>28</v>
      </c>
      <c r="W16" s="174">
        <v>23.2</v>
      </c>
      <c r="X16" s="92" t="s">
        <v>28</v>
      </c>
      <c r="Y16" s="155">
        <v>48</v>
      </c>
      <c r="Z16" s="174">
        <v>23.2</v>
      </c>
      <c r="AA16" s="92" t="s">
        <v>28</v>
      </c>
      <c r="AB16" s="155">
        <v>48</v>
      </c>
      <c r="AC16" s="1"/>
      <c r="AD16" s="1"/>
      <c r="AE16" s="1"/>
      <c r="AF16" s="1"/>
      <c r="AG16" s="1"/>
      <c r="AH16" s="1"/>
      <c r="AI16" s="1"/>
      <c r="AJ16" s="1"/>
      <c r="AK16" s="1"/>
      <c r="AL16" s="1"/>
      <c r="AM16" s="1"/>
      <c r="AN16" s="1"/>
      <c r="AO16" s="1"/>
      <c r="AP16" s="1"/>
      <c r="AQ16" s="1"/>
      <c r="AR16" s="1"/>
      <c r="AS16" s="1"/>
      <c r="AT16" s="1"/>
    </row>
    <row r="17" spans="1:46" s="15" customFormat="1" ht="51.75" customHeight="1">
      <c r="A17" s="41">
        <v>12</v>
      </c>
      <c r="B17" s="28" t="s">
        <v>213</v>
      </c>
      <c r="C17" s="17" t="s">
        <v>449</v>
      </c>
      <c r="D17" s="17" t="s">
        <v>120</v>
      </c>
      <c r="E17" s="18" t="s">
        <v>26</v>
      </c>
      <c r="F17" s="74"/>
      <c r="G17" s="74" t="s">
        <v>358</v>
      </c>
      <c r="H17" s="74" t="s">
        <v>358</v>
      </c>
      <c r="I17" s="17" t="s">
        <v>569</v>
      </c>
      <c r="J17" s="262"/>
      <c r="K17" s="241"/>
      <c r="L17" s="241"/>
      <c r="M17" s="126" t="s">
        <v>159</v>
      </c>
      <c r="N17" s="126"/>
      <c r="O17" s="95">
        <v>157</v>
      </c>
      <c r="P17" s="18" t="s">
        <v>46</v>
      </c>
      <c r="Q17" s="91" t="s">
        <v>214</v>
      </c>
      <c r="R17" s="29" t="s">
        <v>514</v>
      </c>
      <c r="T17" s="174" t="s">
        <v>28</v>
      </c>
      <c r="U17" s="92" t="s">
        <v>28</v>
      </c>
      <c r="V17" s="161" t="s">
        <v>28</v>
      </c>
      <c r="W17" s="174" t="s">
        <v>28</v>
      </c>
      <c r="X17" s="92">
        <v>50</v>
      </c>
      <c r="Y17" s="155">
        <v>157</v>
      </c>
      <c r="Z17" s="174" t="s">
        <v>28</v>
      </c>
      <c r="AA17" s="92">
        <v>50</v>
      </c>
      <c r="AB17" s="155">
        <v>157</v>
      </c>
      <c r="AC17" s="1"/>
      <c r="AD17" s="1"/>
      <c r="AE17" s="1"/>
      <c r="AF17" s="1"/>
      <c r="AG17" s="1"/>
      <c r="AH17" s="1"/>
      <c r="AI17" s="1"/>
      <c r="AJ17" s="1"/>
      <c r="AK17" s="1"/>
      <c r="AL17" s="1"/>
      <c r="AM17" s="1"/>
      <c r="AN17" s="1"/>
      <c r="AO17" s="1"/>
      <c r="AP17" s="1"/>
      <c r="AQ17" s="1"/>
      <c r="AR17" s="1"/>
      <c r="AS17" s="1"/>
      <c r="AT17" s="1"/>
    </row>
    <row r="18" spans="1:46" s="15" customFormat="1" ht="51.75" customHeight="1">
      <c r="A18" s="41">
        <v>13</v>
      </c>
      <c r="B18" s="28" t="s">
        <v>123</v>
      </c>
      <c r="C18" s="17" t="s">
        <v>124</v>
      </c>
      <c r="D18" s="18" t="s">
        <v>125</v>
      </c>
      <c r="E18" s="18" t="s">
        <v>91</v>
      </c>
      <c r="F18" s="74" t="s">
        <v>358</v>
      </c>
      <c r="G18" s="74" t="s">
        <v>358</v>
      </c>
      <c r="H18" s="74" t="s">
        <v>358</v>
      </c>
      <c r="I18" s="17" t="s">
        <v>118</v>
      </c>
      <c r="J18" s="239">
        <v>0.35</v>
      </c>
      <c r="K18" s="240">
        <v>500</v>
      </c>
      <c r="L18" s="240">
        <v>64</v>
      </c>
      <c r="M18" s="19"/>
      <c r="N18" s="18"/>
      <c r="O18" s="44">
        <v>0.9</v>
      </c>
      <c r="P18" s="18" t="s">
        <v>46</v>
      </c>
      <c r="Q18" s="100">
        <v>42278</v>
      </c>
      <c r="R18" s="29" t="s">
        <v>127</v>
      </c>
      <c r="T18" s="174">
        <v>0.35</v>
      </c>
      <c r="U18" s="92" t="s">
        <v>28</v>
      </c>
      <c r="V18" s="161">
        <v>0.9</v>
      </c>
      <c r="W18" s="174">
        <v>0.35</v>
      </c>
      <c r="X18" s="92" t="s">
        <v>28</v>
      </c>
      <c r="Y18" s="155">
        <v>0.9</v>
      </c>
      <c r="Z18" s="174">
        <v>0.35</v>
      </c>
      <c r="AA18" s="92" t="s">
        <v>28</v>
      </c>
      <c r="AB18" s="155">
        <v>0.9</v>
      </c>
      <c r="AC18" s="1"/>
      <c r="AD18" s="1"/>
      <c r="AE18" s="1"/>
      <c r="AF18" s="1"/>
      <c r="AG18" s="1"/>
      <c r="AH18" s="1"/>
      <c r="AI18" s="1"/>
      <c r="AJ18" s="1"/>
      <c r="AK18" s="1"/>
      <c r="AL18" s="1"/>
      <c r="AM18" s="1"/>
      <c r="AN18" s="1"/>
      <c r="AO18" s="1"/>
      <c r="AP18" s="1"/>
      <c r="AQ18" s="1"/>
      <c r="AR18" s="1"/>
      <c r="AS18" s="1"/>
      <c r="AT18" s="1"/>
    </row>
    <row r="19" spans="1:28" ht="44.25" customHeight="1">
      <c r="A19" s="41">
        <v>14</v>
      </c>
      <c r="B19" s="26" t="s">
        <v>128</v>
      </c>
      <c r="C19" s="17" t="s">
        <v>515</v>
      </c>
      <c r="D19" s="79" t="s">
        <v>129</v>
      </c>
      <c r="E19" s="18" t="s">
        <v>26</v>
      </c>
      <c r="F19" s="74"/>
      <c r="G19" s="74" t="s">
        <v>358</v>
      </c>
      <c r="H19" s="74" t="s">
        <v>358</v>
      </c>
      <c r="I19" s="103" t="s">
        <v>96</v>
      </c>
      <c r="J19" s="263">
        <v>26</v>
      </c>
      <c r="K19" s="117">
        <v>400</v>
      </c>
      <c r="L19" s="117">
        <v>80</v>
      </c>
      <c r="M19" s="27"/>
      <c r="N19" s="27"/>
      <c r="O19" s="109">
        <v>33</v>
      </c>
      <c r="P19" s="79" t="s">
        <v>46</v>
      </c>
      <c r="Q19" s="91" t="s">
        <v>122</v>
      </c>
      <c r="R19" s="29" t="s">
        <v>131</v>
      </c>
      <c r="T19" s="174" t="s">
        <v>28</v>
      </c>
      <c r="U19" s="92" t="s">
        <v>28</v>
      </c>
      <c r="V19" s="161" t="s">
        <v>28</v>
      </c>
      <c r="W19" s="174">
        <v>26</v>
      </c>
      <c r="X19" s="92" t="s">
        <v>28</v>
      </c>
      <c r="Y19" s="155">
        <v>33</v>
      </c>
      <c r="Z19" s="174">
        <v>26</v>
      </c>
      <c r="AA19" s="92" t="s">
        <v>28</v>
      </c>
      <c r="AB19" s="155">
        <v>33</v>
      </c>
    </row>
    <row r="20" spans="1:28" ht="44.25" customHeight="1">
      <c r="A20" s="41">
        <v>15</v>
      </c>
      <c r="B20" s="26" t="s">
        <v>132</v>
      </c>
      <c r="C20" s="103" t="s">
        <v>516</v>
      </c>
      <c r="D20" s="79" t="s">
        <v>133</v>
      </c>
      <c r="E20" s="18" t="s">
        <v>26</v>
      </c>
      <c r="F20" s="74"/>
      <c r="G20" s="74" t="s">
        <v>358</v>
      </c>
      <c r="H20" s="74" t="s">
        <v>358</v>
      </c>
      <c r="I20" s="103" t="s">
        <v>96</v>
      </c>
      <c r="J20" s="263">
        <v>62</v>
      </c>
      <c r="K20" s="117">
        <v>500</v>
      </c>
      <c r="L20" s="117">
        <v>80</v>
      </c>
      <c r="M20" s="27"/>
      <c r="N20" s="27"/>
      <c r="O20" s="109">
        <v>88</v>
      </c>
      <c r="P20" s="79" t="s">
        <v>46</v>
      </c>
      <c r="Q20" s="91" t="s">
        <v>122</v>
      </c>
      <c r="R20" s="29" t="s">
        <v>134</v>
      </c>
      <c r="T20" s="174" t="s">
        <v>28</v>
      </c>
      <c r="U20" s="92" t="s">
        <v>28</v>
      </c>
      <c r="V20" s="161" t="s">
        <v>28</v>
      </c>
      <c r="W20" s="174">
        <v>62</v>
      </c>
      <c r="X20" s="92" t="s">
        <v>28</v>
      </c>
      <c r="Y20" s="155">
        <v>88</v>
      </c>
      <c r="Z20" s="174">
        <v>62</v>
      </c>
      <c r="AA20" s="92" t="s">
        <v>28</v>
      </c>
      <c r="AB20" s="155">
        <v>88</v>
      </c>
    </row>
    <row r="21" spans="1:28" ht="44.25" customHeight="1">
      <c r="A21" s="41">
        <v>16</v>
      </c>
      <c r="B21" s="26" t="s">
        <v>140</v>
      </c>
      <c r="C21" s="103" t="s">
        <v>366</v>
      </c>
      <c r="D21" s="103" t="s">
        <v>141</v>
      </c>
      <c r="E21" s="18" t="s">
        <v>26</v>
      </c>
      <c r="F21" s="74"/>
      <c r="G21" s="74" t="s">
        <v>358</v>
      </c>
      <c r="H21" s="74" t="s">
        <v>358</v>
      </c>
      <c r="I21" s="103" t="s">
        <v>96</v>
      </c>
      <c r="J21" s="261"/>
      <c r="K21" s="126"/>
      <c r="L21" s="126"/>
      <c r="M21" s="27"/>
      <c r="N21" s="89" t="s">
        <v>142</v>
      </c>
      <c r="O21" s="109">
        <v>6</v>
      </c>
      <c r="P21" s="79" t="s">
        <v>46</v>
      </c>
      <c r="Q21" s="91" t="s">
        <v>122</v>
      </c>
      <c r="R21" s="29" t="s">
        <v>131</v>
      </c>
      <c r="T21" s="174" t="s">
        <v>28</v>
      </c>
      <c r="U21" s="92" t="s">
        <v>28</v>
      </c>
      <c r="V21" s="161" t="s">
        <v>28</v>
      </c>
      <c r="W21" s="174" t="s">
        <v>28</v>
      </c>
      <c r="X21" s="92" t="s">
        <v>28</v>
      </c>
      <c r="Y21" s="155">
        <v>6</v>
      </c>
      <c r="Z21" s="174" t="s">
        <v>28</v>
      </c>
      <c r="AA21" s="92" t="s">
        <v>28</v>
      </c>
      <c r="AB21" s="155">
        <v>6</v>
      </c>
    </row>
    <row r="22" spans="1:28" ht="42.75" customHeight="1">
      <c r="A22" s="41">
        <v>17</v>
      </c>
      <c r="B22" s="26" t="s">
        <v>143</v>
      </c>
      <c r="C22" s="79" t="s">
        <v>367</v>
      </c>
      <c r="D22" s="79" t="s">
        <v>313</v>
      </c>
      <c r="E22" s="18" t="s">
        <v>26</v>
      </c>
      <c r="F22" s="74"/>
      <c r="G22" s="74" t="s">
        <v>358</v>
      </c>
      <c r="H22" s="74" t="s">
        <v>358</v>
      </c>
      <c r="I22" s="103" t="s">
        <v>96</v>
      </c>
      <c r="J22" s="261"/>
      <c r="K22" s="126"/>
      <c r="L22" s="126"/>
      <c r="M22" s="27"/>
      <c r="N22" s="89" t="s">
        <v>142</v>
      </c>
      <c r="O22" s="109">
        <v>6</v>
      </c>
      <c r="P22" s="79" t="s">
        <v>46</v>
      </c>
      <c r="Q22" s="91" t="s">
        <v>122</v>
      </c>
      <c r="R22" s="29" t="s">
        <v>134</v>
      </c>
      <c r="T22" s="174" t="s">
        <v>28</v>
      </c>
      <c r="U22" s="92" t="s">
        <v>28</v>
      </c>
      <c r="V22" s="161" t="s">
        <v>28</v>
      </c>
      <c r="W22" s="174" t="s">
        <v>28</v>
      </c>
      <c r="X22" s="92" t="s">
        <v>28</v>
      </c>
      <c r="Y22" s="155">
        <v>6</v>
      </c>
      <c r="Z22" s="174" t="s">
        <v>28</v>
      </c>
      <c r="AA22" s="92" t="s">
        <v>28</v>
      </c>
      <c r="AB22" s="155">
        <v>6</v>
      </c>
    </row>
    <row r="23" spans="1:28" ht="38.25">
      <c r="A23" s="41">
        <v>18</v>
      </c>
      <c r="B23" s="26" t="s">
        <v>144</v>
      </c>
      <c r="C23" s="86" t="s">
        <v>368</v>
      </c>
      <c r="D23" s="34" t="s">
        <v>145</v>
      </c>
      <c r="E23" s="18" t="s">
        <v>26</v>
      </c>
      <c r="F23" s="74" t="s">
        <v>358</v>
      </c>
      <c r="G23" s="74" t="s">
        <v>358</v>
      </c>
      <c r="H23" s="74" t="s">
        <v>358</v>
      </c>
      <c r="I23" s="17" t="s">
        <v>27</v>
      </c>
      <c r="J23" s="239" t="s">
        <v>28</v>
      </c>
      <c r="K23" s="240" t="s">
        <v>28</v>
      </c>
      <c r="L23" s="240" t="s">
        <v>28</v>
      </c>
      <c r="M23" s="19" t="s">
        <v>28</v>
      </c>
      <c r="N23" s="34" t="s">
        <v>146</v>
      </c>
      <c r="O23" s="87">
        <v>7</v>
      </c>
      <c r="P23" s="34" t="s">
        <v>46</v>
      </c>
      <c r="Q23" s="84">
        <v>2018</v>
      </c>
      <c r="R23" s="85" t="s">
        <v>148</v>
      </c>
      <c r="T23" s="174" t="s">
        <v>28</v>
      </c>
      <c r="U23" s="92" t="s">
        <v>28</v>
      </c>
      <c r="V23" s="161">
        <v>7</v>
      </c>
      <c r="W23" s="174" t="s">
        <v>28</v>
      </c>
      <c r="X23" s="92" t="s">
        <v>28</v>
      </c>
      <c r="Y23" s="155">
        <v>7</v>
      </c>
      <c r="Z23" s="174" t="s">
        <v>28</v>
      </c>
      <c r="AA23" s="92" t="s">
        <v>28</v>
      </c>
      <c r="AB23" s="155">
        <v>7</v>
      </c>
    </row>
    <row r="24" spans="1:28" ht="25.5">
      <c r="A24" s="41">
        <v>19</v>
      </c>
      <c r="B24" s="26" t="s">
        <v>149</v>
      </c>
      <c r="C24" s="86" t="s">
        <v>369</v>
      </c>
      <c r="D24" s="34" t="s">
        <v>150</v>
      </c>
      <c r="E24" s="25" t="s">
        <v>26</v>
      </c>
      <c r="F24" s="74" t="s">
        <v>358</v>
      </c>
      <c r="G24" s="74" t="s">
        <v>358</v>
      </c>
      <c r="H24" s="74" t="s">
        <v>358</v>
      </c>
      <c r="I24" s="86" t="s">
        <v>27</v>
      </c>
      <c r="J24" s="242" t="s">
        <v>28</v>
      </c>
      <c r="K24" s="243" t="s">
        <v>28</v>
      </c>
      <c r="L24" s="243" t="s">
        <v>28</v>
      </c>
      <c r="M24" s="92" t="s">
        <v>28</v>
      </c>
      <c r="N24" s="34" t="s">
        <v>146</v>
      </c>
      <c r="O24" s="87">
        <v>7</v>
      </c>
      <c r="P24" s="34" t="s">
        <v>46</v>
      </c>
      <c r="Q24" s="84">
        <v>2020</v>
      </c>
      <c r="R24" s="85" t="s">
        <v>148</v>
      </c>
      <c r="T24" s="174" t="s">
        <v>28</v>
      </c>
      <c r="U24" s="92" t="s">
        <v>28</v>
      </c>
      <c r="V24" s="161">
        <v>7</v>
      </c>
      <c r="W24" s="174" t="s">
        <v>28</v>
      </c>
      <c r="X24" s="92" t="s">
        <v>28</v>
      </c>
      <c r="Y24" s="155">
        <v>7</v>
      </c>
      <c r="Z24" s="174" t="s">
        <v>28</v>
      </c>
      <c r="AA24" s="92" t="s">
        <v>28</v>
      </c>
      <c r="AB24" s="155">
        <v>7</v>
      </c>
    </row>
    <row r="25" spans="1:28" ht="66.75" customHeight="1">
      <c r="A25" s="41">
        <v>20</v>
      </c>
      <c r="B25" s="26" t="s">
        <v>220</v>
      </c>
      <c r="C25" s="17" t="s">
        <v>455</v>
      </c>
      <c r="D25" s="18" t="s">
        <v>221</v>
      </c>
      <c r="E25" s="25" t="s">
        <v>26</v>
      </c>
      <c r="F25" s="74" t="s">
        <v>358</v>
      </c>
      <c r="G25" s="74" t="s">
        <v>358</v>
      </c>
      <c r="H25" s="74" t="s">
        <v>358</v>
      </c>
      <c r="I25" s="17" t="s">
        <v>559</v>
      </c>
      <c r="J25" s="260"/>
      <c r="K25" s="35"/>
      <c r="L25" s="35"/>
      <c r="M25" s="36" t="s">
        <v>218</v>
      </c>
      <c r="N25" s="18" t="s">
        <v>222</v>
      </c>
      <c r="O25" s="95">
        <v>142</v>
      </c>
      <c r="P25" s="34" t="s">
        <v>46</v>
      </c>
      <c r="Q25" s="24" t="s">
        <v>223</v>
      </c>
      <c r="R25" s="23" t="s">
        <v>389</v>
      </c>
      <c r="T25" s="174" t="s">
        <v>28</v>
      </c>
      <c r="U25" s="92">
        <v>39</v>
      </c>
      <c r="V25" s="161">
        <v>142</v>
      </c>
      <c r="W25" s="174" t="s">
        <v>28</v>
      </c>
      <c r="X25" s="92">
        <v>39</v>
      </c>
      <c r="Y25" s="155">
        <v>142</v>
      </c>
      <c r="Z25" s="174" t="s">
        <v>28</v>
      </c>
      <c r="AA25" s="92">
        <v>39</v>
      </c>
      <c r="AB25" s="155">
        <v>142</v>
      </c>
    </row>
    <row r="26" spans="1:28" ht="51">
      <c r="A26" s="41">
        <v>21</v>
      </c>
      <c r="B26" s="26" t="s">
        <v>224</v>
      </c>
      <c r="C26" s="17" t="s">
        <v>456</v>
      </c>
      <c r="D26" s="18" t="s">
        <v>160</v>
      </c>
      <c r="E26" s="25" t="s">
        <v>26</v>
      </c>
      <c r="F26" s="74" t="s">
        <v>358</v>
      </c>
      <c r="G26" s="74" t="s">
        <v>358</v>
      </c>
      <c r="H26" s="74" t="s">
        <v>358</v>
      </c>
      <c r="I26" s="17" t="s">
        <v>559</v>
      </c>
      <c r="J26" s="260">
        <v>112</v>
      </c>
      <c r="K26" s="36">
        <v>1000</v>
      </c>
      <c r="L26" s="36">
        <v>100</v>
      </c>
      <c r="M26" s="25"/>
      <c r="N26" s="9"/>
      <c r="O26" s="95">
        <v>291</v>
      </c>
      <c r="P26" s="34" t="s">
        <v>46</v>
      </c>
      <c r="Q26" s="24" t="s">
        <v>223</v>
      </c>
      <c r="R26" s="23" t="s">
        <v>389</v>
      </c>
      <c r="T26" s="174">
        <v>112</v>
      </c>
      <c r="U26" s="92" t="s">
        <v>28</v>
      </c>
      <c r="V26" s="161">
        <v>291</v>
      </c>
      <c r="W26" s="174">
        <v>112</v>
      </c>
      <c r="X26" s="92" t="s">
        <v>28</v>
      </c>
      <c r="Y26" s="155">
        <v>291</v>
      </c>
      <c r="Z26" s="174">
        <v>112</v>
      </c>
      <c r="AA26" s="92" t="s">
        <v>28</v>
      </c>
      <c r="AB26" s="155">
        <v>291</v>
      </c>
    </row>
    <row r="27" spans="1:28" ht="51">
      <c r="A27" s="41">
        <v>22</v>
      </c>
      <c r="B27" s="26" t="s">
        <v>225</v>
      </c>
      <c r="C27" s="17" t="s">
        <v>457</v>
      </c>
      <c r="D27" s="18" t="s">
        <v>161</v>
      </c>
      <c r="E27" s="25" t="s">
        <v>26</v>
      </c>
      <c r="F27" s="74" t="s">
        <v>358</v>
      </c>
      <c r="G27" s="74" t="s">
        <v>358</v>
      </c>
      <c r="H27" s="74" t="s">
        <v>358</v>
      </c>
      <c r="I27" s="17" t="s">
        <v>559</v>
      </c>
      <c r="J27" s="260">
        <v>115</v>
      </c>
      <c r="K27" s="36">
        <v>1000</v>
      </c>
      <c r="L27" s="36">
        <v>100</v>
      </c>
      <c r="M27" s="25"/>
      <c r="N27" s="36"/>
      <c r="O27" s="95">
        <v>299</v>
      </c>
      <c r="P27" s="34" t="s">
        <v>46</v>
      </c>
      <c r="Q27" s="24" t="s">
        <v>223</v>
      </c>
      <c r="R27" s="23" t="s">
        <v>389</v>
      </c>
      <c r="T27" s="174">
        <v>115</v>
      </c>
      <c r="U27" s="92" t="s">
        <v>28</v>
      </c>
      <c r="V27" s="161">
        <v>299</v>
      </c>
      <c r="W27" s="174">
        <v>115</v>
      </c>
      <c r="X27" s="92" t="s">
        <v>28</v>
      </c>
      <c r="Y27" s="155">
        <v>299</v>
      </c>
      <c r="Z27" s="174">
        <v>115</v>
      </c>
      <c r="AA27" s="92" t="s">
        <v>28</v>
      </c>
      <c r="AB27" s="155">
        <v>299</v>
      </c>
    </row>
    <row r="28" spans="1:28" ht="63.75">
      <c r="A28" s="41">
        <v>23</v>
      </c>
      <c r="B28" s="26" t="s">
        <v>162</v>
      </c>
      <c r="C28" s="18" t="s">
        <v>226</v>
      </c>
      <c r="D28" s="17" t="s">
        <v>163</v>
      </c>
      <c r="E28" s="28" t="s">
        <v>26</v>
      </c>
      <c r="F28" s="74" t="s">
        <v>358</v>
      </c>
      <c r="G28" s="74" t="s">
        <v>358</v>
      </c>
      <c r="H28" s="74" t="s">
        <v>358</v>
      </c>
      <c r="I28" s="18" t="s">
        <v>56</v>
      </c>
      <c r="J28" s="239"/>
      <c r="K28" s="240"/>
      <c r="L28" s="240"/>
      <c r="M28" s="19"/>
      <c r="N28" s="89"/>
      <c r="O28" s="90">
        <v>14</v>
      </c>
      <c r="P28" s="79" t="s">
        <v>46</v>
      </c>
      <c r="Q28" s="91" t="s">
        <v>72</v>
      </c>
      <c r="R28" s="23" t="s">
        <v>227</v>
      </c>
      <c r="T28" s="174" t="s">
        <v>28</v>
      </c>
      <c r="U28" s="92" t="s">
        <v>28</v>
      </c>
      <c r="V28" s="161">
        <v>14</v>
      </c>
      <c r="W28" s="174" t="s">
        <v>28</v>
      </c>
      <c r="X28" s="92" t="s">
        <v>28</v>
      </c>
      <c r="Y28" s="155">
        <v>14</v>
      </c>
      <c r="Z28" s="174" t="s">
        <v>28</v>
      </c>
      <c r="AA28" s="92" t="s">
        <v>28</v>
      </c>
      <c r="AB28" s="155">
        <v>14</v>
      </c>
    </row>
    <row r="29" spans="1:28" ht="63.75">
      <c r="A29" s="41">
        <v>24</v>
      </c>
      <c r="B29" s="26" t="s">
        <v>164</v>
      </c>
      <c r="C29" s="18" t="s">
        <v>228</v>
      </c>
      <c r="D29" s="17" t="s">
        <v>165</v>
      </c>
      <c r="E29" s="28" t="s">
        <v>26</v>
      </c>
      <c r="F29" s="74" t="s">
        <v>358</v>
      </c>
      <c r="G29" s="74" t="s">
        <v>358</v>
      </c>
      <c r="H29" s="74" t="s">
        <v>358</v>
      </c>
      <c r="I29" s="18" t="s">
        <v>56</v>
      </c>
      <c r="J29" s="239"/>
      <c r="K29" s="240"/>
      <c r="L29" s="240"/>
      <c r="M29" s="19"/>
      <c r="N29" s="89"/>
      <c r="O29" s="90">
        <v>5.5</v>
      </c>
      <c r="P29" s="79" t="s">
        <v>46</v>
      </c>
      <c r="Q29" s="91" t="s">
        <v>72</v>
      </c>
      <c r="R29" s="23" t="s">
        <v>227</v>
      </c>
      <c r="T29" s="174" t="s">
        <v>28</v>
      </c>
      <c r="U29" s="92" t="s">
        <v>28</v>
      </c>
      <c r="V29" s="161">
        <v>5.5</v>
      </c>
      <c r="W29" s="174" t="s">
        <v>28</v>
      </c>
      <c r="X29" s="92" t="s">
        <v>28</v>
      </c>
      <c r="Y29" s="155">
        <v>5.5</v>
      </c>
      <c r="Z29" s="174" t="s">
        <v>28</v>
      </c>
      <c r="AA29" s="92" t="s">
        <v>28</v>
      </c>
      <c r="AB29" s="155">
        <v>5.5</v>
      </c>
    </row>
    <row r="30" spans="1:28" ht="32.25" customHeight="1">
      <c r="A30" s="41">
        <v>25</v>
      </c>
      <c r="B30" s="26" t="s">
        <v>166</v>
      </c>
      <c r="C30" s="18" t="s">
        <v>229</v>
      </c>
      <c r="D30" s="17" t="s">
        <v>167</v>
      </c>
      <c r="E30" s="28" t="s">
        <v>26</v>
      </c>
      <c r="F30" s="74" t="s">
        <v>358</v>
      </c>
      <c r="G30" s="74" t="s">
        <v>358</v>
      </c>
      <c r="H30" s="74" t="s">
        <v>358</v>
      </c>
      <c r="I30" s="18" t="s">
        <v>56</v>
      </c>
      <c r="J30" s="239"/>
      <c r="K30" s="240"/>
      <c r="L30" s="240"/>
      <c r="M30" s="19"/>
      <c r="N30" s="89"/>
      <c r="O30" s="90">
        <v>10</v>
      </c>
      <c r="P30" s="79" t="s">
        <v>46</v>
      </c>
      <c r="Q30" s="91" t="s">
        <v>72</v>
      </c>
      <c r="R30" s="23" t="s">
        <v>227</v>
      </c>
      <c r="T30" s="174" t="s">
        <v>28</v>
      </c>
      <c r="U30" s="92" t="s">
        <v>28</v>
      </c>
      <c r="V30" s="161">
        <v>10</v>
      </c>
      <c r="W30" s="174" t="s">
        <v>28</v>
      </c>
      <c r="X30" s="92" t="s">
        <v>28</v>
      </c>
      <c r="Y30" s="155">
        <v>10</v>
      </c>
      <c r="Z30" s="174" t="s">
        <v>28</v>
      </c>
      <c r="AA30" s="92" t="s">
        <v>28</v>
      </c>
      <c r="AB30" s="155">
        <v>10</v>
      </c>
    </row>
    <row r="31" spans="1:28" ht="51">
      <c r="A31" s="41">
        <v>26</v>
      </c>
      <c r="B31" s="26" t="s">
        <v>168</v>
      </c>
      <c r="C31" s="18" t="s">
        <v>230</v>
      </c>
      <c r="D31" s="17" t="s">
        <v>231</v>
      </c>
      <c r="E31" s="28" t="s">
        <v>26</v>
      </c>
      <c r="F31" s="74" t="s">
        <v>358</v>
      </c>
      <c r="G31" s="74" t="s">
        <v>358</v>
      </c>
      <c r="H31" s="74" t="s">
        <v>358</v>
      </c>
      <c r="I31" s="18" t="s">
        <v>56</v>
      </c>
      <c r="J31" s="239"/>
      <c r="K31" s="240"/>
      <c r="L31" s="240"/>
      <c r="M31" s="19"/>
      <c r="N31" s="89"/>
      <c r="O31" s="90">
        <v>9.5</v>
      </c>
      <c r="P31" s="79" t="s">
        <v>46</v>
      </c>
      <c r="Q31" s="91" t="s">
        <v>72</v>
      </c>
      <c r="R31" s="23" t="s">
        <v>227</v>
      </c>
      <c r="T31" s="174" t="s">
        <v>28</v>
      </c>
      <c r="U31" s="92" t="s">
        <v>28</v>
      </c>
      <c r="V31" s="161">
        <v>9.5</v>
      </c>
      <c r="W31" s="174" t="s">
        <v>28</v>
      </c>
      <c r="X31" s="92" t="s">
        <v>28</v>
      </c>
      <c r="Y31" s="155">
        <v>9.5</v>
      </c>
      <c r="Z31" s="174" t="s">
        <v>28</v>
      </c>
      <c r="AA31" s="92" t="s">
        <v>28</v>
      </c>
      <c r="AB31" s="155">
        <v>9.5</v>
      </c>
    </row>
    <row r="32" spans="1:28" ht="165.75">
      <c r="A32" s="41">
        <v>27</v>
      </c>
      <c r="B32" s="26" t="s">
        <v>169</v>
      </c>
      <c r="C32" s="79" t="s">
        <v>520</v>
      </c>
      <c r="D32" s="79" t="s">
        <v>206</v>
      </c>
      <c r="E32" s="18" t="s">
        <v>91</v>
      </c>
      <c r="F32" s="74" t="s">
        <v>358</v>
      </c>
      <c r="G32" s="74" t="s">
        <v>358</v>
      </c>
      <c r="H32" s="74" t="s">
        <v>358</v>
      </c>
      <c r="I32" s="103" t="s">
        <v>35</v>
      </c>
      <c r="J32" s="261"/>
      <c r="K32" s="126"/>
      <c r="L32" s="126"/>
      <c r="M32" s="27"/>
      <c r="N32" s="89"/>
      <c r="O32" s="90">
        <v>2</v>
      </c>
      <c r="P32" s="79" t="s">
        <v>30</v>
      </c>
      <c r="Q32" s="91" t="s">
        <v>568</v>
      </c>
      <c r="R32" s="29" t="s">
        <v>171</v>
      </c>
      <c r="T32" s="174" t="s">
        <v>28</v>
      </c>
      <c r="U32" s="92" t="s">
        <v>28</v>
      </c>
      <c r="V32" s="161">
        <v>2</v>
      </c>
      <c r="W32" s="174" t="s">
        <v>28</v>
      </c>
      <c r="X32" s="92" t="s">
        <v>28</v>
      </c>
      <c r="Y32" s="155">
        <v>2</v>
      </c>
      <c r="Z32" s="174" t="s">
        <v>28</v>
      </c>
      <c r="AA32" s="92" t="s">
        <v>28</v>
      </c>
      <c r="AB32" s="155">
        <v>2</v>
      </c>
    </row>
    <row r="33" spans="1:28" ht="221.25" customHeight="1">
      <c r="A33" s="41">
        <v>28</v>
      </c>
      <c r="B33" s="26" t="s">
        <v>172</v>
      </c>
      <c r="C33" s="79" t="s">
        <v>371</v>
      </c>
      <c r="D33" s="79" t="s">
        <v>207</v>
      </c>
      <c r="E33" s="18" t="s">
        <v>91</v>
      </c>
      <c r="F33" s="74" t="s">
        <v>358</v>
      </c>
      <c r="G33" s="74" t="s">
        <v>358</v>
      </c>
      <c r="H33" s="74" t="s">
        <v>358</v>
      </c>
      <c r="I33" s="103" t="s">
        <v>35</v>
      </c>
      <c r="J33" s="261"/>
      <c r="K33" s="126"/>
      <c r="L33" s="126"/>
      <c r="M33" s="27"/>
      <c r="N33" s="89"/>
      <c r="O33" s="106">
        <v>12</v>
      </c>
      <c r="P33" s="79" t="s">
        <v>46</v>
      </c>
      <c r="Q33" s="91" t="s">
        <v>173</v>
      </c>
      <c r="R33" s="29" t="s">
        <v>174</v>
      </c>
      <c r="T33" s="174" t="s">
        <v>28</v>
      </c>
      <c r="U33" s="92" t="s">
        <v>28</v>
      </c>
      <c r="V33" s="161">
        <v>12</v>
      </c>
      <c r="W33" s="174" t="s">
        <v>28</v>
      </c>
      <c r="X33" s="92" t="s">
        <v>28</v>
      </c>
      <c r="Y33" s="155">
        <v>12</v>
      </c>
      <c r="Z33" s="174" t="s">
        <v>28</v>
      </c>
      <c r="AA33" s="92" t="s">
        <v>28</v>
      </c>
      <c r="AB33" s="155">
        <v>12</v>
      </c>
    </row>
    <row r="34" spans="1:28" ht="144.75" customHeight="1">
      <c r="A34" s="41">
        <v>29</v>
      </c>
      <c r="B34" s="26" t="s">
        <v>208</v>
      </c>
      <c r="C34" s="79" t="s">
        <v>521</v>
      </c>
      <c r="D34" s="79" t="s">
        <v>352</v>
      </c>
      <c r="E34" s="18" t="s">
        <v>91</v>
      </c>
      <c r="F34" s="74" t="s">
        <v>358</v>
      </c>
      <c r="G34" s="74" t="s">
        <v>358</v>
      </c>
      <c r="H34" s="74" t="s">
        <v>358</v>
      </c>
      <c r="I34" s="103" t="s">
        <v>27</v>
      </c>
      <c r="J34" s="261"/>
      <c r="K34" s="126"/>
      <c r="L34" s="126"/>
      <c r="M34" s="27"/>
      <c r="N34" s="89"/>
      <c r="O34" s="106">
        <v>11.5</v>
      </c>
      <c r="P34" s="79" t="s">
        <v>46</v>
      </c>
      <c r="Q34" s="91" t="s">
        <v>173</v>
      </c>
      <c r="R34" s="29" t="s">
        <v>174</v>
      </c>
      <c r="T34" s="174" t="s">
        <v>28</v>
      </c>
      <c r="U34" s="92" t="s">
        <v>28</v>
      </c>
      <c r="V34" s="161">
        <v>11.5</v>
      </c>
      <c r="W34" s="174" t="s">
        <v>28</v>
      </c>
      <c r="X34" s="92" t="s">
        <v>28</v>
      </c>
      <c r="Y34" s="155">
        <v>11.5</v>
      </c>
      <c r="Z34" s="174" t="s">
        <v>28</v>
      </c>
      <c r="AA34" s="92" t="s">
        <v>28</v>
      </c>
      <c r="AB34" s="155">
        <v>11.5</v>
      </c>
    </row>
    <row r="35" spans="1:28" ht="92.25" customHeight="1">
      <c r="A35" s="41">
        <v>30</v>
      </c>
      <c r="B35" s="26" t="s">
        <v>175</v>
      </c>
      <c r="C35" s="79" t="s">
        <v>176</v>
      </c>
      <c r="D35" s="79" t="s">
        <v>177</v>
      </c>
      <c r="E35" s="18" t="s">
        <v>91</v>
      </c>
      <c r="F35" s="74"/>
      <c r="G35" s="74" t="s">
        <v>358</v>
      </c>
      <c r="H35" s="74" t="s">
        <v>358</v>
      </c>
      <c r="I35" s="103" t="s">
        <v>35</v>
      </c>
      <c r="J35" s="261"/>
      <c r="K35" s="126"/>
      <c r="L35" s="126"/>
      <c r="M35" s="27"/>
      <c r="N35" s="89"/>
      <c r="O35" s="90">
        <v>0.5</v>
      </c>
      <c r="P35" s="79" t="s">
        <v>46</v>
      </c>
      <c r="Q35" s="91">
        <v>2021</v>
      </c>
      <c r="R35" s="29" t="s">
        <v>174</v>
      </c>
      <c r="T35" s="174" t="s">
        <v>28</v>
      </c>
      <c r="U35" s="92" t="s">
        <v>28</v>
      </c>
      <c r="V35" s="161" t="s">
        <v>28</v>
      </c>
      <c r="W35" s="174" t="s">
        <v>28</v>
      </c>
      <c r="X35" s="92" t="s">
        <v>28</v>
      </c>
      <c r="Y35" s="155">
        <v>0.5</v>
      </c>
      <c r="Z35" s="174" t="s">
        <v>28</v>
      </c>
      <c r="AA35" s="92" t="s">
        <v>28</v>
      </c>
      <c r="AB35" s="155">
        <v>0.5</v>
      </c>
    </row>
    <row r="36" spans="1:28" ht="66" customHeight="1">
      <c r="A36" s="41">
        <v>31</v>
      </c>
      <c r="B36" s="28" t="s">
        <v>247</v>
      </c>
      <c r="C36" s="18" t="s">
        <v>248</v>
      </c>
      <c r="D36" s="34" t="s">
        <v>178</v>
      </c>
      <c r="E36" s="99" t="s">
        <v>91</v>
      </c>
      <c r="F36" s="74" t="s">
        <v>358</v>
      </c>
      <c r="G36" s="74" t="s">
        <v>358</v>
      </c>
      <c r="H36" s="74" t="s">
        <v>358</v>
      </c>
      <c r="I36" s="99" t="s">
        <v>560</v>
      </c>
      <c r="J36" s="242">
        <v>0.3</v>
      </c>
      <c r="K36" s="243">
        <v>200</v>
      </c>
      <c r="L36" s="243">
        <v>84</v>
      </c>
      <c r="M36" s="83"/>
      <c r="N36" s="74" t="s">
        <v>249</v>
      </c>
      <c r="O36" s="95">
        <f>3.4*1.3*1.02^3</f>
        <v>4.69053936</v>
      </c>
      <c r="P36" s="34" t="s">
        <v>46</v>
      </c>
      <c r="Q36" s="76" t="s">
        <v>59</v>
      </c>
      <c r="R36" s="209" t="s">
        <v>592</v>
      </c>
      <c r="T36" s="174">
        <v>0.3</v>
      </c>
      <c r="U36" s="92" t="s">
        <v>28</v>
      </c>
      <c r="V36" s="161">
        <v>4.69053936</v>
      </c>
      <c r="W36" s="174">
        <v>0.3</v>
      </c>
      <c r="X36" s="92" t="s">
        <v>28</v>
      </c>
      <c r="Y36" s="155">
        <v>4.69053936</v>
      </c>
      <c r="Z36" s="174">
        <v>0.3</v>
      </c>
      <c r="AA36" s="92" t="s">
        <v>28</v>
      </c>
      <c r="AB36" s="155">
        <v>4.69053936</v>
      </c>
    </row>
    <row r="37" spans="1:28" ht="66" customHeight="1">
      <c r="A37" s="41">
        <v>32</v>
      </c>
      <c r="B37" s="28" t="s">
        <v>250</v>
      </c>
      <c r="C37" s="18" t="s">
        <v>251</v>
      </c>
      <c r="D37" s="34" t="s">
        <v>180</v>
      </c>
      <c r="E37" s="28" t="s">
        <v>91</v>
      </c>
      <c r="F37" s="74" t="s">
        <v>358</v>
      </c>
      <c r="G37" s="74" t="s">
        <v>358</v>
      </c>
      <c r="H37" s="74" t="s">
        <v>358</v>
      </c>
      <c r="I37" s="28" t="s">
        <v>50</v>
      </c>
      <c r="J37" s="239">
        <v>0.3</v>
      </c>
      <c r="K37" s="240">
        <v>200</v>
      </c>
      <c r="L37" s="240">
        <v>84</v>
      </c>
      <c r="M37" s="74"/>
      <c r="N37" s="25"/>
      <c r="O37" s="95">
        <f>3.8*1.3*1.02^3</f>
        <v>5.242367519999999</v>
      </c>
      <c r="P37" s="34" t="s">
        <v>46</v>
      </c>
      <c r="Q37" s="76" t="s">
        <v>59</v>
      </c>
      <c r="R37" s="209" t="s">
        <v>607</v>
      </c>
      <c r="T37" s="174">
        <v>0.3</v>
      </c>
      <c r="U37" s="92" t="s">
        <v>28</v>
      </c>
      <c r="V37" s="161">
        <v>5.242367519999999</v>
      </c>
      <c r="W37" s="174">
        <v>0.3</v>
      </c>
      <c r="X37" s="92" t="s">
        <v>28</v>
      </c>
      <c r="Y37" s="155">
        <v>5.242367519999999</v>
      </c>
      <c r="Z37" s="174">
        <v>0.3</v>
      </c>
      <c r="AA37" s="92" t="s">
        <v>28</v>
      </c>
      <c r="AB37" s="155">
        <v>5.242367519999999</v>
      </c>
    </row>
    <row r="38" spans="1:28" ht="102">
      <c r="A38" s="41">
        <v>33</v>
      </c>
      <c r="B38" s="28" t="s">
        <v>252</v>
      </c>
      <c r="C38" s="18" t="s">
        <v>253</v>
      </c>
      <c r="D38" s="18" t="s">
        <v>254</v>
      </c>
      <c r="E38" s="28" t="s">
        <v>91</v>
      </c>
      <c r="F38" s="74" t="s">
        <v>358</v>
      </c>
      <c r="G38" s="74" t="s">
        <v>358</v>
      </c>
      <c r="H38" s="74" t="s">
        <v>358</v>
      </c>
      <c r="I38" s="28" t="s">
        <v>50</v>
      </c>
      <c r="J38" s="239">
        <v>0.2</v>
      </c>
      <c r="K38" s="240">
        <v>300</v>
      </c>
      <c r="L38" s="240">
        <v>100</v>
      </c>
      <c r="M38" s="72"/>
      <c r="N38" s="74" t="s">
        <v>255</v>
      </c>
      <c r="O38" s="95">
        <f>3.9*1.3*1.02^3</f>
        <v>5.38032456</v>
      </c>
      <c r="P38" s="34" t="s">
        <v>46</v>
      </c>
      <c r="Q38" s="76" t="s">
        <v>59</v>
      </c>
      <c r="R38" s="209" t="s">
        <v>593</v>
      </c>
      <c r="T38" s="174">
        <v>0.2</v>
      </c>
      <c r="U38" s="92" t="s">
        <v>28</v>
      </c>
      <c r="V38" s="161">
        <v>5.38032456</v>
      </c>
      <c r="W38" s="174">
        <v>0.2</v>
      </c>
      <c r="X38" s="92" t="s">
        <v>28</v>
      </c>
      <c r="Y38" s="155">
        <v>5.38032456</v>
      </c>
      <c r="Z38" s="174">
        <v>0.2</v>
      </c>
      <c r="AA38" s="92" t="s">
        <v>28</v>
      </c>
      <c r="AB38" s="155">
        <v>5.38032456</v>
      </c>
    </row>
    <row r="39" spans="1:28" ht="76.5">
      <c r="A39" s="41">
        <v>34</v>
      </c>
      <c r="B39" s="28" t="s">
        <v>256</v>
      </c>
      <c r="C39" s="18" t="s">
        <v>257</v>
      </c>
      <c r="D39" s="18" t="s">
        <v>258</v>
      </c>
      <c r="E39" s="28" t="s">
        <v>91</v>
      </c>
      <c r="F39" s="74" t="s">
        <v>358</v>
      </c>
      <c r="G39" s="74" t="s">
        <v>358</v>
      </c>
      <c r="H39" s="74" t="s">
        <v>358</v>
      </c>
      <c r="I39" s="28" t="s">
        <v>50</v>
      </c>
      <c r="J39" s="239">
        <v>2.5</v>
      </c>
      <c r="K39" s="240">
        <v>300</v>
      </c>
      <c r="L39" s="240">
        <v>16</v>
      </c>
      <c r="M39" s="74"/>
      <c r="N39" s="74"/>
      <c r="O39" s="95">
        <f>6.2*1.3*1.02^3</f>
        <v>8.55333648</v>
      </c>
      <c r="P39" s="34" t="s">
        <v>46</v>
      </c>
      <c r="Q39" s="76" t="s">
        <v>59</v>
      </c>
      <c r="R39" s="209" t="s">
        <v>593</v>
      </c>
      <c r="T39" s="174">
        <v>2.5</v>
      </c>
      <c r="U39" s="92" t="s">
        <v>28</v>
      </c>
      <c r="V39" s="161">
        <v>8.55333648</v>
      </c>
      <c r="W39" s="174">
        <v>2.5</v>
      </c>
      <c r="X39" s="92" t="s">
        <v>28</v>
      </c>
      <c r="Y39" s="155">
        <v>8.55333648</v>
      </c>
      <c r="Z39" s="174">
        <v>2.5</v>
      </c>
      <c r="AA39" s="92" t="s">
        <v>28</v>
      </c>
      <c r="AB39" s="155">
        <v>8.55333648</v>
      </c>
    </row>
    <row r="40" spans="1:28" ht="66" customHeight="1">
      <c r="A40" s="41">
        <v>35</v>
      </c>
      <c r="B40" s="28" t="s">
        <v>259</v>
      </c>
      <c r="C40" s="18" t="s">
        <v>260</v>
      </c>
      <c r="D40" s="18" t="s">
        <v>261</v>
      </c>
      <c r="E40" s="18" t="s">
        <v>91</v>
      </c>
      <c r="F40" s="74" t="s">
        <v>358</v>
      </c>
      <c r="G40" s="74" t="s">
        <v>358</v>
      </c>
      <c r="H40" s="74" t="s">
        <v>358</v>
      </c>
      <c r="I40" s="28" t="s">
        <v>50</v>
      </c>
      <c r="J40" s="239">
        <v>0.4</v>
      </c>
      <c r="K40" s="240">
        <v>300</v>
      </c>
      <c r="L40" s="240">
        <v>84</v>
      </c>
      <c r="M40" s="72"/>
      <c r="N40" s="72"/>
      <c r="O40" s="95">
        <f>4.1*1.3*1.02^3</f>
        <v>5.65623864</v>
      </c>
      <c r="P40" s="34" t="s">
        <v>46</v>
      </c>
      <c r="Q40" s="76" t="s">
        <v>59</v>
      </c>
      <c r="R40" s="209" t="s">
        <v>592</v>
      </c>
      <c r="T40" s="174">
        <v>0.4</v>
      </c>
      <c r="U40" s="92" t="s">
        <v>28</v>
      </c>
      <c r="V40" s="161">
        <v>5.65623864</v>
      </c>
      <c r="W40" s="174">
        <v>0.4</v>
      </c>
      <c r="X40" s="92" t="s">
        <v>28</v>
      </c>
      <c r="Y40" s="155">
        <v>5.65623864</v>
      </c>
      <c r="Z40" s="174">
        <v>0.4</v>
      </c>
      <c r="AA40" s="92" t="s">
        <v>28</v>
      </c>
      <c r="AB40" s="155">
        <v>5.65623864</v>
      </c>
    </row>
    <row r="41" spans="1:28" ht="51">
      <c r="A41" s="41">
        <v>36</v>
      </c>
      <c r="B41" s="28" t="s">
        <v>189</v>
      </c>
      <c r="C41" s="18" t="s">
        <v>359</v>
      </c>
      <c r="D41" s="18" t="s">
        <v>291</v>
      </c>
      <c r="E41" s="28" t="s">
        <v>91</v>
      </c>
      <c r="F41" s="74"/>
      <c r="G41" s="74" t="s">
        <v>358</v>
      </c>
      <c r="H41" s="74" t="s">
        <v>358</v>
      </c>
      <c r="I41" s="28" t="s">
        <v>50</v>
      </c>
      <c r="J41" s="239"/>
      <c r="K41" s="240"/>
      <c r="L41" s="240"/>
      <c r="M41" s="72"/>
      <c r="N41" s="74" t="s">
        <v>292</v>
      </c>
      <c r="O41" s="95">
        <v>125</v>
      </c>
      <c r="P41" s="34" t="s">
        <v>46</v>
      </c>
      <c r="Q41" s="76" t="s">
        <v>360</v>
      </c>
      <c r="R41" s="77" t="s">
        <v>389</v>
      </c>
      <c r="T41" s="174" t="s">
        <v>28</v>
      </c>
      <c r="U41" s="92" t="s">
        <v>28</v>
      </c>
      <c r="V41" s="161" t="s">
        <v>28</v>
      </c>
      <c r="W41" s="174" t="s">
        <v>28</v>
      </c>
      <c r="X41" s="92" t="s">
        <v>28</v>
      </c>
      <c r="Y41" s="155">
        <v>125</v>
      </c>
      <c r="Z41" s="174" t="s">
        <v>28</v>
      </c>
      <c r="AA41" s="92" t="s">
        <v>28</v>
      </c>
      <c r="AB41" s="155">
        <v>125</v>
      </c>
    </row>
    <row r="42" spans="1:28" ht="102">
      <c r="A42" s="41">
        <v>37</v>
      </c>
      <c r="B42" s="110" t="s">
        <v>190</v>
      </c>
      <c r="C42" s="101" t="s">
        <v>359</v>
      </c>
      <c r="D42" s="101" t="s">
        <v>312</v>
      </c>
      <c r="E42" s="101" t="s">
        <v>91</v>
      </c>
      <c r="F42" s="74"/>
      <c r="G42" s="74" t="s">
        <v>358</v>
      </c>
      <c r="H42" s="74" t="s">
        <v>358</v>
      </c>
      <c r="I42" s="110" t="s">
        <v>112</v>
      </c>
      <c r="J42" s="264"/>
      <c r="K42" s="245"/>
      <c r="L42" s="245"/>
      <c r="M42" s="115"/>
      <c r="N42" s="115" t="s">
        <v>191</v>
      </c>
      <c r="O42" s="124">
        <v>28</v>
      </c>
      <c r="P42" s="111" t="s">
        <v>46</v>
      </c>
      <c r="Q42" s="116" t="s">
        <v>360</v>
      </c>
      <c r="R42" s="112" t="s">
        <v>389</v>
      </c>
      <c r="T42" s="174" t="s">
        <v>28</v>
      </c>
      <c r="U42" s="92" t="s">
        <v>28</v>
      </c>
      <c r="V42" s="161" t="s">
        <v>28</v>
      </c>
      <c r="W42" s="174" t="s">
        <v>28</v>
      </c>
      <c r="X42" s="92" t="s">
        <v>28</v>
      </c>
      <c r="Y42" s="155">
        <v>28</v>
      </c>
      <c r="Z42" s="174" t="s">
        <v>28</v>
      </c>
      <c r="AA42" s="92" t="s">
        <v>28</v>
      </c>
      <c r="AB42" s="155">
        <v>28</v>
      </c>
    </row>
    <row r="43" spans="1:28" ht="96.75" customHeight="1">
      <c r="A43" s="41">
        <v>38</v>
      </c>
      <c r="B43" s="28" t="s">
        <v>315</v>
      </c>
      <c r="C43" s="26" t="s">
        <v>408</v>
      </c>
      <c r="D43" s="26" t="s">
        <v>202</v>
      </c>
      <c r="E43" s="26" t="s">
        <v>26</v>
      </c>
      <c r="F43" s="74" t="s">
        <v>358</v>
      </c>
      <c r="G43" s="74" t="s">
        <v>358</v>
      </c>
      <c r="H43" s="74" t="s">
        <v>358</v>
      </c>
      <c r="I43" s="26" t="s">
        <v>35</v>
      </c>
      <c r="J43" s="266"/>
      <c r="K43" s="247"/>
      <c r="L43" s="247"/>
      <c r="M43" s="26" t="s">
        <v>209</v>
      </c>
      <c r="N43" s="26"/>
      <c r="O43" s="95">
        <f>72*1.02^5</f>
        <v>79.4938178304</v>
      </c>
      <c r="P43" s="26" t="s">
        <v>46</v>
      </c>
      <c r="Q43" s="108" t="s">
        <v>203</v>
      </c>
      <c r="R43" s="85" t="s">
        <v>441</v>
      </c>
      <c r="T43" s="174" t="s">
        <v>28</v>
      </c>
      <c r="U43" s="92">
        <v>12</v>
      </c>
      <c r="V43" s="161">
        <v>79.4938178304</v>
      </c>
      <c r="W43" s="174" t="s">
        <v>28</v>
      </c>
      <c r="X43" s="92">
        <v>12</v>
      </c>
      <c r="Y43" s="155">
        <v>79.4938178304</v>
      </c>
      <c r="Z43" s="174" t="s">
        <v>28</v>
      </c>
      <c r="AA43" s="92">
        <v>12</v>
      </c>
      <c r="AB43" s="155">
        <v>79.4938178304</v>
      </c>
    </row>
    <row r="44" spans="1:28" ht="51">
      <c r="A44" s="41">
        <v>39</v>
      </c>
      <c r="B44" s="28" t="s">
        <v>316</v>
      </c>
      <c r="C44" s="26" t="s">
        <v>355</v>
      </c>
      <c r="D44" s="26" t="s">
        <v>204</v>
      </c>
      <c r="E44" s="26" t="s">
        <v>26</v>
      </c>
      <c r="F44" s="74" t="s">
        <v>358</v>
      </c>
      <c r="G44" s="74" t="s">
        <v>358</v>
      </c>
      <c r="H44" s="74" t="s">
        <v>358</v>
      </c>
      <c r="I44" s="26" t="s">
        <v>35</v>
      </c>
      <c r="J44" s="266"/>
      <c r="K44" s="247"/>
      <c r="L44" s="247"/>
      <c r="M44" s="26"/>
      <c r="N44" s="26"/>
      <c r="O44" s="90">
        <v>1.5</v>
      </c>
      <c r="P44" s="26" t="s">
        <v>46</v>
      </c>
      <c r="Q44" s="108">
        <v>2020</v>
      </c>
      <c r="R44" s="85" t="s">
        <v>205</v>
      </c>
      <c r="T44" s="174" t="s">
        <v>28</v>
      </c>
      <c r="U44" s="92" t="s">
        <v>28</v>
      </c>
      <c r="V44" s="161">
        <v>1.5</v>
      </c>
      <c r="W44" s="174" t="s">
        <v>28</v>
      </c>
      <c r="X44" s="92" t="s">
        <v>28</v>
      </c>
      <c r="Y44" s="155">
        <v>1.5</v>
      </c>
      <c r="Z44" s="174" t="s">
        <v>28</v>
      </c>
      <c r="AA44" s="92" t="s">
        <v>28</v>
      </c>
      <c r="AB44" s="155">
        <v>1.5</v>
      </c>
    </row>
    <row r="45" spans="1:28" ht="25.5">
      <c r="A45" s="41">
        <v>40</v>
      </c>
      <c r="B45" s="28" t="s">
        <v>317</v>
      </c>
      <c r="C45" s="101" t="s">
        <v>309</v>
      </c>
      <c r="D45" s="101" t="s">
        <v>310</v>
      </c>
      <c r="E45" s="101" t="s">
        <v>26</v>
      </c>
      <c r="F45" s="74" t="s">
        <v>358</v>
      </c>
      <c r="G45" s="74" t="s">
        <v>358</v>
      </c>
      <c r="H45" s="74" t="s">
        <v>358</v>
      </c>
      <c r="I45" s="110" t="s">
        <v>557</v>
      </c>
      <c r="J45" s="264">
        <v>23</v>
      </c>
      <c r="K45" s="245">
        <v>600</v>
      </c>
      <c r="L45" s="245">
        <v>70</v>
      </c>
      <c r="M45" s="115"/>
      <c r="N45" s="9"/>
      <c r="O45" s="95">
        <v>32</v>
      </c>
      <c r="P45" s="111" t="s">
        <v>46</v>
      </c>
      <c r="Q45" s="116" t="s">
        <v>203</v>
      </c>
      <c r="R45" s="112" t="s">
        <v>311</v>
      </c>
      <c r="T45" s="174">
        <v>23</v>
      </c>
      <c r="U45" s="92" t="s">
        <v>28</v>
      </c>
      <c r="V45" s="161">
        <v>32</v>
      </c>
      <c r="W45" s="174">
        <v>23</v>
      </c>
      <c r="X45" s="92" t="s">
        <v>28</v>
      </c>
      <c r="Y45" s="155">
        <v>32</v>
      </c>
      <c r="Z45" s="174">
        <v>23</v>
      </c>
      <c r="AA45" s="92" t="s">
        <v>28</v>
      </c>
      <c r="AB45" s="155">
        <v>32</v>
      </c>
    </row>
    <row r="46" spans="1:28" ht="51">
      <c r="A46" s="41">
        <v>41</v>
      </c>
      <c r="B46" s="28" t="s">
        <v>318</v>
      </c>
      <c r="C46" s="103" t="s">
        <v>522</v>
      </c>
      <c r="D46" s="79" t="s">
        <v>194</v>
      </c>
      <c r="E46" s="18" t="s">
        <v>26</v>
      </c>
      <c r="F46" s="74" t="s">
        <v>358</v>
      </c>
      <c r="G46" s="74" t="s">
        <v>358</v>
      </c>
      <c r="H46" s="74" t="s">
        <v>358</v>
      </c>
      <c r="I46" s="17" t="s">
        <v>66</v>
      </c>
      <c r="J46" s="239">
        <v>12</v>
      </c>
      <c r="K46" s="240">
        <v>300</v>
      </c>
      <c r="L46" s="240">
        <v>70</v>
      </c>
      <c r="M46" s="19"/>
      <c r="N46" s="75"/>
      <c r="O46" s="253">
        <v>9</v>
      </c>
      <c r="P46" s="86" t="s">
        <v>30</v>
      </c>
      <c r="Q46" s="113" t="s">
        <v>195</v>
      </c>
      <c r="R46" s="85" t="s">
        <v>196</v>
      </c>
      <c r="T46" s="174">
        <v>12</v>
      </c>
      <c r="U46" s="92" t="s">
        <v>28</v>
      </c>
      <c r="V46" s="161">
        <v>9</v>
      </c>
      <c r="W46" s="174">
        <v>12</v>
      </c>
      <c r="X46" s="92" t="s">
        <v>28</v>
      </c>
      <c r="Y46" s="155">
        <v>9</v>
      </c>
      <c r="Z46" s="174">
        <v>12</v>
      </c>
      <c r="AA46" s="92" t="s">
        <v>28</v>
      </c>
      <c r="AB46" s="155">
        <v>9</v>
      </c>
    </row>
    <row r="47" spans="1:28" ht="43.5" customHeight="1">
      <c r="A47" s="41">
        <v>42</v>
      </c>
      <c r="B47" s="28" t="s">
        <v>319</v>
      </c>
      <c r="C47" s="18" t="s">
        <v>410</v>
      </c>
      <c r="D47" s="18" t="s">
        <v>232</v>
      </c>
      <c r="E47" s="18" t="s">
        <v>44</v>
      </c>
      <c r="F47" s="74" t="s">
        <v>358</v>
      </c>
      <c r="G47" s="74" t="s">
        <v>358</v>
      </c>
      <c r="H47" s="74" t="s">
        <v>358</v>
      </c>
      <c r="I47" s="18" t="s">
        <v>56</v>
      </c>
      <c r="J47" s="239"/>
      <c r="K47" s="240"/>
      <c r="L47" s="240"/>
      <c r="M47" s="19"/>
      <c r="N47" s="104"/>
      <c r="O47" s="90">
        <f>18*1.02^3</f>
        <v>19.101744</v>
      </c>
      <c r="P47" s="79" t="s">
        <v>46</v>
      </c>
      <c r="Q47" s="91" t="s">
        <v>59</v>
      </c>
      <c r="R47" s="23" t="s">
        <v>458</v>
      </c>
      <c r="T47" s="174" t="s">
        <v>28</v>
      </c>
      <c r="U47" s="92" t="s">
        <v>28</v>
      </c>
      <c r="V47" s="161">
        <v>19.101744</v>
      </c>
      <c r="W47" s="174" t="s">
        <v>28</v>
      </c>
      <c r="X47" s="92" t="s">
        <v>28</v>
      </c>
      <c r="Y47" s="155">
        <v>19.101744</v>
      </c>
      <c r="Z47" s="174" t="s">
        <v>28</v>
      </c>
      <c r="AA47" s="92" t="s">
        <v>28</v>
      </c>
      <c r="AB47" s="155">
        <v>19.101744</v>
      </c>
    </row>
    <row r="48" spans="1:28" ht="38.25">
      <c r="A48" s="41">
        <v>43</v>
      </c>
      <c r="B48" s="28" t="s">
        <v>320</v>
      </c>
      <c r="C48" s="17" t="s">
        <v>186</v>
      </c>
      <c r="D48" s="18" t="s">
        <v>488</v>
      </c>
      <c r="E48" s="18" t="s">
        <v>44</v>
      </c>
      <c r="F48" s="74" t="s">
        <v>358</v>
      </c>
      <c r="G48" s="74" t="s">
        <v>358</v>
      </c>
      <c r="H48" s="74" t="s">
        <v>358</v>
      </c>
      <c r="I48" s="17" t="s">
        <v>187</v>
      </c>
      <c r="J48" s="239"/>
      <c r="K48" s="35"/>
      <c r="L48" s="240"/>
      <c r="M48" s="18"/>
      <c r="N48" s="18"/>
      <c r="O48" s="95">
        <f>18.28*1.02^5</f>
        <v>20.182597082496002</v>
      </c>
      <c r="P48" s="295" t="s">
        <v>30</v>
      </c>
      <c r="Q48" s="24" t="s">
        <v>223</v>
      </c>
      <c r="R48" s="23" t="s">
        <v>233</v>
      </c>
      <c r="T48" s="174" t="s">
        <v>28</v>
      </c>
      <c r="U48" s="92" t="s">
        <v>28</v>
      </c>
      <c r="V48" s="161">
        <v>20.182597082496002</v>
      </c>
      <c r="W48" s="174" t="s">
        <v>28</v>
      </c>
      <c r="X48" s="92" t="s">
        <v>28</v>
      </c>
      <c r="Y48" s="155">
        <v>20.182597082496002</v>
      </c>
      <c r="Z48" s="174" t="s">
        <v>28</v>
      </c>
      <c r="AA48" s="92" t="s">
        <v>28</v>
      </c>
      <c r="AB48" s="155">
        <v>20.182597082496002</v>
      </c>
    </row>
    <row r="49" spans="1:28" ht="27" customHeight="1">
      <c r="A49" s="41">
        <v>44</v>
      </c>
      <c r="B49" s="28" t="s">
        <v>321</v>
      </c>
      <c r="C49" s="17" t="s">
        <v>234</v>
      </c>
      <c r="D49" s="17" t="s">
        <v>235</v>
      </c>
      <c r="E49" s="18" t="s">
        <v>44</v>
      </c>
      <c r="F49" s="74" t="s">
        <v>358</v>
      </c>
      <c r="G49" s="74" t="s">
        <v>358</v>
      </c>
      <c r="H49" s="74" t="s">
        <v>358</v>
      </c>
      <c r="I49" s="17" t="s">
        <v>50</v>
      </c>
      <c r="J49" s="248"/>
      <c r="K49" s="244"/>
      <c r="L49" s="244"/>
      <c r="M49" s="70"/>
      <c r="N49" s="69"/>
      <c r="O49" s="95">
        <f>4.6*1.3*1.02^5</f>
        <v>6.602403203135999</v>
      </c>
      <c r="P49" s="18" t="s">
        <v>46</v>
      </c>
      <c r="Q49" s="24" t="s">
        <v>223</v>
      </c>
      <c r="R49" s="77" t="s">
        <v>389</v>
      </c>
      <c r="T49" s="174" t="s">
        <v>28</v>
      </c>
      <c r="U49" s="92" t="s">
        <v>28</v>
      </c>
      <c r="V49" s="161">
        <v>6.602403203135999</v>
      </c>
      <c r="W49" s="174" t="s">
        <v>28</v>
      </c>
      <c r="X49" s="92" t="s">
        <v>28</v>
      </c>
      <c r="Y49" s="155">
        <v>6.602403203135999</v>
      </c>
      <c r="Z49" s="174" t="s">
        <v>28</v>
      </c>
      <c r="AA49" s="92" t="s">
        <v>28</v>
      </c>
      <c r="AB49" s="155">
        <v>6.602403203135999</v>
      </c>
    </row>
    <row r="50" spans="1:28" ht="51">
      <c r="A50" s="41">
        <v>45</v>
      </c>
      <c r="B50" s="28" t="s">
        <v>322</v>
      </c>
      <c r="C50" s="18" t="s">
        <v>236</v>
      </c>
      <c r="D50" s="17" t="s">
        <v>237</v>
      </c>
      <c r="E50" s="18" t="s">
        <v>44</v>
      </c>
      <c r="F50" s="74" t="s">
        <v>358</v>
      </c>
      <c r="G50" s="74" t="s">
        <v>358</v>
      </c>
      <c r="H50" s="74" t="s">
        <v>358</v>
      </c>
      <c r="I50" s="18" t="s">
        <v>561</v>
      </c>
      <c r="J50" s="248"/>
      <c r="K50" s="244"/>
      <c r="L50" s="244"/>
      <c r="M50" s="70"/>
      <c r="N50" s="71"/>
      <c r="O50" s="90">
        <f>12*1.3*1.02^5</f>
        <v>17.22366052992</v>
      </c>
      <c r="P50" s="79" t="s">
        <v>46</v>
      </c>
      <c r="Q50" s="91" t="s">
        <v>223</v>
      </c>
      <c r="R50" s="23" t="s">
        <v>390</v>
      </c>
      <c r="T50" s="174" t="s">
        <v>28</v>
      </c>
      <c r="U50" s="92" t="s">
        <v>28</v>
      </c>
      <c r="V50" s="161">
        <v>17.22366052992</v>
      </c>
      <c r="W50" s="174" t="s">
        <v>28</v>
      </c>
      <c r="X50" s="92" t="s">
        <v>28</v>
      </c>
      <c r="Y50" s="155">
        <v>17.22366052992</v>
      </c>
      <c r="Z50" s="174" t="s">
        <v>28</v>
      </c>
      <c r="AA50" s="92" t="s">
        <v>28</v>
      </c>
      <c r="AB50" s="155">
        <v>17.22366052992</v>
      </c>
    </row>
    <row r="51" spans="1:28" ht="51">
      <c r="A51" s="41">
        <v>46</v>
      </c>
      <c r="B51" s="28" t="s">
        <v>323</v>
      </c>
      <c r="C51" s="18" t="s">
        <v>238</v>
      </c>
      <c r="D51" s="17" t="s">
        <v>239</v>
      </c>
      <c r="E51" s="18" t="s">
        <v>44</v>
      </c>
      <c r="F51" s="74" t="s">
        <v>358</v>
      </c>
      <c r="G51" s="74" t="s">
        <v>358</v>
      </c>
      <c r="H51" s="74" t="s">
        <v>358</v>
      </c>
      <c r="I51" s="18" t="s">
        <v>56</v>
      </c>
      <c r="J51" s="239"/>
      <c r="K51" s="240"/>
      <c r="L51" s="240"/>
      <c r="M51" s="19"/>
      <c r="N51" s="71"/>
      <c r="O51" s="90">
        <f>1.5*1.3*1.02^5</f>
        <v>2.15295756624</v>
      </c>
      <c r="P51" s="79" t="s">
        <v>46</v>
      </c>
      <c r="Q51" s="91" t="s">
        <v>223</v>
      </c>
      <c r="R51" s="23" t="s">
        <v>240</v>
      </c>
      <c r="T51" s="174" t="s">
        <v>28</v>
      </c>
      <c r="U51" s="92" t="s">
        <v>28</v>
      </c>
      <c r="V51" s="161">
        <v>2.15295756624</v>
      </c>
      <c r="W51" s="174" t="s">
        <v>28</v>
      </c>
      <c r="X51" s="92" t="s">
        <v>28</v>
      </c>
      <c r="Y51" s="155">
        <v>2.15295756624</v>
      </c>
      <c r="Z51" s="174" t="s">
        <v>28</v>
      </c>
      <c r="AA51" s="92" t="s">
        <v>28</v>
      </c>
      <c r="AB51" s="155">
        <v>2.15295756624</v>
      </c>
    </row>
    <row r="52" spans="1:28" ht="25.5">
      <c r="A52" s="41">
        <v>47</v>
      </c>
      <c r="B52" s="28" t="s">
        <v>324</v>
      </c>
      <c r="C52" s="18" t="s">
        <v>241</v>
      </c>
      <c r="D52" s="17" t="s">
        <v>242</v>
      </c>
      <c r="E52" s="18" t="s">
        <v>44</v>
      </c>
      <c r="F52" s="74" t="s">
        <v>358</v>
      </c>
      <c r="G52" s="74" t="s">
        <v>358</v>
      </c>
      <c r="H52" s="74" t="s">
        <v>358</v>
      </c>
      <c r="I52" s="18" t="s">
        <v>56</v>
      </c>
      <c r="J52" s="239"/>
      <c r="K52" s="240"/>
      <c r="L52" s="240"/>
      <c r="M52" s="19"/>
      <c r="N52" s="71"/>
      <c r="O52" s="90">
        <f>1</f>
        <v>1</v>
      </c>
      <c r="P52" s="79" t="s">
        <v>46</v>
      </c>
      <c r="Q52" s="91" t="s">
        <v>223</v>
      </c>
      <c r="R52" s="77" t="s">
        <v>389</v>
      </c>
      <c r="T52" s="174" t="s">
        <v>28</v>
      </c>
      <c r="U52" s="92" t="s">
        <v>28</v>
      </c>
      <c r="V52" s="161">
        <v>1</v>
      </c>
      <c r="W52" s="174" t="s">
        <v>28</v>
      </c>
      <c r="X52" s="92" t="s">
        <v>28</v>
      </c>
      <c r="Y52" s="155">
        <v>1</v>
      </c>
      <c r="Z52" s="174" t="s">
        <v>28</v>
      </c>
      <c r="AA52" s="92" t="s">
        <v>28</v>
      </c>
      <c r="AB52" s="155">
        <v>1</v>
      </c>
    </row>
    <row r="53" spans="1:28" ht="25.5">
      <c r="A53" s="41">
        <v>48</v>
      </c>
      <c r="B53" s="28" t="s">
        <v>325</v>
      </c>
      <c r="C53" s="18" t="s">
        <v>243</v>
      </c>
      <c r="D53" s="17" t="s">
        <v>244</v>
      </c>
      <c r="E53" s="18" t="s">
        <v>44</v>
      </c>
      <c r="F53" s="74" t="s">
        <v>358</v>
      </c>
      <c r="G53" s="74" t="s">
        <v>358</v>
      </c>
      <c r="H53" s="74" t="s">
        <v>358</v>
      </c>
      <c r="I53" s="17" t="s">
        <v>45</v>
      </c>
      <c r="J53" s="239"/>
      <c r="K53" s="240"/>
      <c r="L53" s="240"/>
      <c r="M53" s="19"/>
      <c r="N53" s="71"/>
      <c r="O53" s="90">
        <f>7*1.3*1.02^5</f>
        <v>10.04713530912</v>
      </c>
      <c r="P53" s="79" t="s">
        <v>46</v>
      </c>
      <c r="Q53" s="91" t="s">
        <v>223</v>
      </c>
      <c r="R53" s="23" t="s">
        <v>245</v>
      </c>
      <c r="T53" s="174" t="s">
        <v>28</v>
      </c>
      <c r="U53" s="92" t="s">
        <v>28</v>
      </c>
      <c r="V53" s="161">
        <v>10.04713530912</v>
      </c>
      <c r="W53" s="174" t="s">
        <v>28</v>
      </c>
      <c r="X53" s="92" t="s">
        <v>28</v>
      </c>
      <c r="Y53" s="155">
        <v>10.04713530912</v>
      </c>
      <c r="Z53" s="174" t="s">
        <v>28</v>
      </c>
      <c r="AA53" s="92" t="s">
        <v>28</v>
      </c>
      <c r="AB53" s="155">
        <v>10.04713530912</v>
      </c>
    </row>
    <row r="54" spans="1:28" ht="25.5">
      <c r="A54" s="41">
        <v>49</v>
      </c>
      <c r="B54" s="28" t="s">
        <v>326</v>
      </c>
      <c r="C54" s="18" t="s">
        <v>523</v>
      </c>
      <c r="D54" s="18" t="s">
        <v>246</v>
      </c>
      <c r="E54" s="18" t="s">
        <v>44</v>
      </c>
      <c r="F54" s="74" t="s">
        <v>358</v>
      </c>
      <c r="G54" s="74" t="s">
        <v>358</v>
      </c>
      <c r="H54" s="74" t="s">
        <v>358</v>
      </c>
      <c r="I54" s="17" t="s">
        <v>50</v>
      </c>
      <c r="J54" s="239">
        <v>1</v>
      </c>
      <c r="K54" s="240"/>
      <c r="L54" s="240">
        <v>84</v>
      </c>
      <c r="M54" s="19"/>
      <c r="N54" s="71"/>
      <c r="O54" s="90">
        <f>1.5*1.02^5</f>
        <v>1.6561212048</v>
      </c>
      <c r="P54" s="79" t="s">
        <v>46</v>
      </c>
      <c r="Q54" s="91" t="s">
        <v>223</v>
      </c>
      <c r="R54" s="77" t="s">
        <v>389</v>
      </c>
      <c r="T54" s="174">
        <v>1</v>
      </c>
      <c r="U54" s="92" t="s">
        <v>28</v>
      </c>
      <c r="V54" s="161">
        <v>1.6561212048</v>
      </c>
      <c r="W54" s="174">
        <v>1</v>
      </c>
      <c r="X54" s="92" t="s">
        <v>28</v>
      </c>
      <c r="Y54" s="155">
        <v>1.6561212048</v>
      </c>
      <c r="Z54" s="174">
        <v>1</v>
      </c>
      <c r="AA54" s="92" t="s">
        <v>28</v>
      </c>
      <c r="AB54" s="155">
        <v>1.6561212048</v>
      </c>
    </row>
    <row r="55" spans="1:28" ht="25.5">
      <c r="A55" s="41">
        <v>50</v>
      </c>
      <c r="B55" s="28" t="s">
        <v>327</v>
      </c>
      <c r="C55" s="18" t="s">
        <v>284</v>
      </c>
      <c r="D55" s="18" t="s">
        <v>285</v>
      </c>
      <c r="E55" s="18" t="s">
        <v>44</v>
      </c>
      <c r="F55" s="74"/>
      <c r="G55" s="74" t="s">
        <v>358</v>
      </c>
      <c r="H55" s="74" t="s">
        <v>358</v>
      </c>
      <c r="I55" s="18" t="s">
        <v>56</v>
      </c>
      <c r="J55" s="239"/>
      <c r="K55" s="240"/>
      <c r="L55" s="240"/>
      <c r="M55" s="19" t="s">
        <v>286</v>
      </c>
      <c r="N55" s="71"/>
      <c r="O55" s="95">
        <f>109*1.02^8</f>
        <v>127.71087252924694</v>
      </c>
      <c r="P55" s="79" t="s">
        <v>46</v>
      </c>
      <c r="Q55" s="76" t="s">
        <v>93</v>
      </c>
      <c r="R55" s="77" t="s">
        <v>389</v>
      </c>
      <c r="T55" s="174" t="s">
        <v>28</v>
      </c>
      <c r="U55" s="92" t="s">
        <v>28</v>
      </c>
      <c r="V55" s="161" t="s">
        <v>28</v>
      </c>
      <c r="W55" s="174" t="s">
        <v>28</v>
      </c>
      <c r="X55" s="92">
        <v>39</v>
      </c>
      <c r="Y55" s="155">
        <v>127.71087252924694</v>
      </c>
      <c r="Z55" s="174" t="s">
        <v>28</v>
      </c>
      <c r="AA55" s="92">
        <v>39</v>
      </c>
      <c r="AB55" s="155">
        <v>127.71087252924694</v>
      </c>
    </row>
    <row r="56" spans="1:28" ht="25.5">
      <c r="A56" s="41">
        <v>51</v>
      </c>
      <c r="B56" s="28" t="s">
        <v>328</v>
      </c>
      <c r="C56" s="18" t="s">
        <v>575</v>
      </c>
      <c r="D56" s="18" t="s">
        <v>287</v>
      </c>
      <c r="E56" s="18" t="s">
        <v>44</v>
      </c>
      <c r="F56" s="74"/>
      <c r="G56" s="74" t="s">
        <v>358</v>
      </c>
      <c r="H56" s="74" t="s">
        <v>358</v>
      </c>
      <c r="I56" s="17" t="s">
        <v>562</v>
      </c>
      <c r="J56" s="239"/>
      <c r="K56" s="240"/>
      <c r="L56" s="240"/>
      <c r="M56" s="19" t="s">
        <v>288</v>
      </c>
      <c r="N56" s="71"/>
      <c r="O56" s="90">
        <f>82*1.02^8</f>
        <v>96.07606924218577</v>
      </c>
      <c r="P56" s="79" t="s">
        <v>46</v>
      </c>
      <c r="Q56" s="76" t="s">
        <v>93</v>
      </c>
      <c r="R56" s="77" t="s">
        <v>389</v>
      </c>
      <c r="T56" s="174" t="s">
        <v>28</v>
      </c>
      <c r="U56" s="92" t="s">
        <v>28</v>
      </c>
      <c r="V56" s="161" t="s">
        <v>28</v>
      </c>
      <c r="W56" s="174" t="s">
        <v>28</v>
      </c>
      <c r="X56" s="92">
        <v>26</v>
      </c>
      <c r="Y56" s="155">
        <v>96.07606924218577</v>
      </c>
      <c r="Z56" s="174" t="s">
        <v>28</v>
      </c>
      <c r="AA56" s="92">
        <v>26</v>
      </c>
      <c r="AB56" s="155">
        <v>96.07606924218577</v>
      </c>
    </row>
    <row r="57" spans="1:28" ht="33.75" customHeight="1">
      <c r="A57" s="41">
        <v>52</v>
      </c>
      <c r="B57" s="28" t="s">
        <v>329</v>
      </c>
      <c r="C57" s="18" t="s">
        <v>289</v>
      </c>
      <c r="D57" s="17" t="s">
        <v>290</v>
      </c>
      <c r="E57" s="18" t="s">
        <v>44</v>
      </c>
      <c r="F57" s="74"/>
      <c r="G57" s="74" t="s">
        <v>358</v>
      </c>
      <c r="H57" s="74" t="s">
        <v>358</v>
      </c>
      <c r="I57" s="17" t="s">
        <v>50</v>
      </c>
      <c r="J57" s="239"/>
      <c r="K57" s="240"/>
      <c r="L57" s="240"/>
      <c r="M57" s="19"/>
      <c r="N57" s="71"/>
      <c r="O57" s="90">
        <f>2.8*1.3*1.02^10</f>
        <v>4.437139688780915</v>
      </c>
      <c r="P57" s="79" t="s">
        <v>46</v>
      </c>
      <c r="Q57" s="91" t="s">
        <v>214</v>
      </c>
      <c r="R57" s="77" t="s">
        <v>389</v>
      </c>
      <c r="T57" s="174" t="s">
        <v>28</v>
      </c>
      <c r="U57" s="92" t="s">
        <v>28</v>
      </c>
      <c r="V57" s="161" t="s">
        <v>28</v>
      </c>
      <c r="W57" s="174" t="s">
        <v>28</v>
      </c>
      <c r="X57" s="92" t="s">
        <v>28</v>
      </c>
      <c r="Y57" s="155">
        <v>4.437139688780915</v>
      </c>
      <c r="Z57" s="174" t="s">
        <v>28</v>
      </c>
      <c r="AA57" s="92" t="s">
        <v>28</v>
      </c>
      <c r="AB57" s="155">
        <v>4.437139688780915</v>
      </c>
    </row>
    <row r="58" spans="1:28" ht="30.75" customHeight="1">
      <c r="A58" s="41">
        <v>53</v>
      </c>
      <c r="B58" s="28" t="s">
        <v>330</v>
      </c>
      <c r="C58" s="18" t="s">
        <v>524</v>
      </c>
      <c r="D58" s="17" t="s">
        <v>210</v>
      </c>
      <c r="E58" s="28" t="s">
        <v>26</v>
      </c>
      <c r="F58" s="74"/>
      <c r="G58" s="74"/>
      <c r="H58" s="74" t="s">
        <v>358</v>
      </c>
      <c r="I58" s="18" t="s">
        <v>35</v>
      </c>
      <c r="J58" s="260">
        <v>10</v>
      </c>
      <c r="K58" s="36">
        <v>600</v>
      </c>
      <c r="L58" s="36">
        <v>84</v>
      </c>
      <c r="M58" s="25"/>
      <c r="N58" s="36"/>
      <c r="O58" s="95">
        <f>(1270*J58*1000)/1000000*1.02^10</f>
        <v>15.481229133933414</v>
      </c>
      <c r="P58" s="34" t="s">
        <v>46</v>
      </c>
      <c r="Q58" s="24" t="s">
        <v>211</v>
      </c>
      <c r="R58" s="209" t="s">
        <v>417</v>
      </c>
      <c r="T58" s="174" t="s">
        <v>28</v>
      </c>
      <c r="U58" s="92" t="s">
        <v>28</v>
      </c>
      <c r="V58" s="161" t="s">
        <v>28</v>
      </c>
      <c r="W58" s="174" t="s">
        <v>28</v>
      </c>
      <c r="X58" s="92" t="s">
        <v>28</v>
      </c>
      <c r="Y58" s="155" t="s">
        <v>28</v>
      </c>
      <c r="Z58" s="174">
        <v>10</v>
      </c>
      <c r="AA58" s="92" t="s">
        <v>28</v>
      </c>
      <c r="AB58" s="155">
        <v>15.481229133933414</v>
      </c>
    </row>
    <row r="59" spans="1:28" ht="45" customHeight="1">
      <c r="A59" s="41">
        <v>54</v>
      </c>
      <c r="B59" s="28" t="s">
        <v>331</v>
      </c>
      <c r="C59" s="18" t="s">
        <v>412</v>
      </c>
      <c r="D59" s="18" t="s">
        <v>413</v>
      </c>
      <c r="E59" s="18" t="s">
        <v>26</v>
      </c>
      <c r="F59" s="74"/>
      <c r="G59" s="74" t="s">
        <v>358</v>
      </c>
      <c r="H59" s="74"/>
      <c r="I59" s="17" t="s">
        <v>378</v>
      </c>
      <c r="J59" s="239">
        <v>26</v>
      </c>
      <c r="K59" s="240">
        <v>700</v>
      </c>
      <c r="L59" s="240">
        <v>90</v>
      </c>
      <c r="M59" s="19" t="s">
        <v>115</v>
      </c>
      <c r="N59" s="189"/>
      <c r="O59" s="90">
        <v>5</v>
      </c>
      <c r="P59" s="79" t="s">
        <v>46</v>
      </c>
      <c r="Q59" s="91" t="s">
        <v>48</v>
      </c>
      <c r="R59" s="77" t="s">
        <v>428</v>
      </c>
      <c r="T59" s="174"/>
      <c r="U59" s="92"/>
      <c r="V59" s="161" t="s">
        <v>28</v>
      </c>
      <c r="W59" s="174"/>
      <c r="X59" s="92"/>
      <c r="Y59" s="155">
        <v>5</v>
      </c>
      <c r="Z59" s="174" t="s">
        <v>28</v>
      </c>
      <c r="AA59" s="92" t="s">
        <v>28</v>
      </c>
      <c r="AB59" s="155" t="s">
        <v>28</v>
      </c>
    </row>
    <row r="60" spans="1:28" ht="44.25" customHeight="1">
      <c r="A60" s="41">
        <v>55</v>
      </c>
      <c r="B60" s="28" t="s">
        <v>332</v>
      </c>
      <c r="C60" s="101" t="s">
        <v>356</v>
      </c>
      <c r="D60" s="101" t="s">
        <v>308</v>
      </c>
      <c r="E60" s="101" t="s">
        <v>91</v>
      </c>
      <c r="F60" s="74" t="s">
        <v>358</v>
      </c>
      <c r="G60" s="74" t="s">
        <v>358</v>
      </c>
      <c r="H60" s="74" t="s">
        <v>358</v>
      </c>
      <c r="I60" s="110" t="s">
        <v>557</v>
      </c>
      <c r="J60" s="264">
        <v>1</v>
      </c>
      <c r="K60" s="245">
        <v>100</v>
      </c>
      <c r="L60" s="245">
        <v>25</v>
      </c>
      <c r="M60" s="115"/>
      <c r="N60" s="115"/>
      <c r="O60" s="124">
        <v>1</v>
      </c>
      <c r="P60" s="111" t="s">
        <v>46</v>
      </c>
      <c r="Q60" s="116" t="s">
        <v>203</v>
      </c>
      <c r="R60" s="112" t="s">
        <v>529</v>
      </c>
      <c r="T60" s="174">
        <v>1</v>
      </c>
      <c r="U60" s="92" t="s">
        <v>28</v>
      </c>
      <c r="V60" s="161">
        <v>1</v>
      </c>
      <c r="W60" s="174">
        <v>1</v>
      </c>
      <c r="X60" s="92" t="s">
        <v>28</v>
      </c>
      <c r="Y60" s="155">
        <v>1</v>
      </c>
      <c r="Z60" s="174">
        <v>1</v>
      </c>
      <c r="AA60" s="92" t="s">
        <v>28</v>
      </c>
      <c r="AB60" s="155">
        <v>1</v>
      </c>
    </row>
    <row r="61" spans="1:28" ht="66" customHeight="1">
      <c r="A61" s="41">
        <v>56</v>
      </c>
      <c r="B61" s="28" t="s">
        <v>333</v>
      </c>
      <c r="C61" s="18" t="s">
        <v>262</v>
      </c>
      <c r="D61" s="34" t="s">
        <v>263</v>
      </c>
      <c r="E61" s="28" t="s">
        <v>91</v>
      </c>
      <c r="F61" s="74" t="s">
        <v>358</v>
      </c>
      <c r="G61" s="74" t="s">
        <v>358</v>
      </c>
      <c r="H61" s="74" t="s">
        <v>358</v>
      </c>
      <c r="I61" s="28" t="s">
        <v>50</v>
      </c>
      <c r="J61" s="239">
        <v>1</v>
      </c>
      <c r="K61" s="240">
        <v>300</v>
      </c>
      <c r="L61" s="240">
        <v>100</v>
      </c>
      <c r="M61" s="72"/>
      <c r="N61" s="72"/>
      <c r="O61" s="95">
        <f>4.7*1.3*1.02^3</f>
        <v>6.48398088</v>
      </c>
      <c r="P61" s="34" t="s">
        <v>46</v>
      </c>
      <c r="Q61" s="76" t="s">
        <v>59</v>
      </c>
      <c r="R61" s="209" t="s">
        <v>594</v>
      </c>
      <c r="T61" s="174">
        <v>1</v>
      </c>
      <c r="U61" s="92" t="s">
        <v>28</v>
      </c>
      <c r="V61" s="161">
        <v>6.48398088</v>
      </c>
      <c r="W61" s="174">
        <v>1</v>
      </c>
      <c r="X61" s="92" t="s">
        <v>28</v>
      </c>
      <c r="Y61" s="155">
        <v>6.48398088</v>
      </c>
      <c r="Z61" s="174">
        <v>1</v>
      </c>
      <c r="AA61" s="92" t="s">
        <v>28</v>
      </c>
      <c r="AB61" s="155">
        <v>6.48398088</v>
      </c>
    </row>
    <row r="62" spans="1:28" ht="38.25">
      <c r="A62" s="41">
        <v>57</v>
      </c>
      <c r="B62" s="28" t="s">
        <v>334</v>
      </c>
      <c r="C62" s="18" t="s">
        <v>525</v>
      </c>
      <c r="D62" s="18" t="s">
        <v>264</v>
      </c>
      <c r="E62" s="28" t="s">
        <v>91</v>
      </c>
      <c r="F62" s="74" t="s">
        <v>358</v>
      </c>
      <c r="G62" s="74" t="s">
        <v>358</v>
      </c>
      <c r="H62" s="74" t="s">
        <v>358</v>
      </c>
      <c r="I62" s="28" t="s">
        <v>50</v>
      </c>
      <c r="J62" s="239">
        <v>8.5</v>
      </c>
      <c r="K62" s="240">
        <v>300</v>
      </c>
      <c r="L62" s="240">
        <v>50</v>
      </c>
      <c r="M62" s="72"/>
      <c r="N62" s="72"/>
      <c r="O62" s="95">
        <f>8.5*1.3*1.02^3</f>
        <v>11.7263484</v>
      </c>
      <c r="P62" s="34" t="s">
        <v>46</v>
      </c>
      <c r="Q62" s="76" t="s">
        <v>59</v>
      </c>
      <c r="R62" s="209" t="s">
        <v>593</v>
      </c>
      <c r="T62" s="174">
        <v>8.5</v>
      </c>
      <c r="U62" s="92" t="s">
        <v>28</v>
      </c>
      <c r="V62" s="161">
        <v>11.7263484</v>
      </c>
      <c r="W62" s="174">
        <v>8.5</v>
      </c>
      <c r="X62" s="92" t="s">
        <v>28</v>
      </c>
      <c r="Y62" s="155">
        <v>11.7263484</v>
      </c>
      <c r="Z62" s="174">
        <v>8.5</v>
      </c>
      <c r="AA62" s="92" t="s">
        <v>28</v>
      </c>
      <c r="AB62" s="155">
        <v>11.7263484</v>
      </c>
    </row>
    <row r="63" spans="1:28" ht="51">
      <c r="A63" s="41">
        <v>58</v>
      </c>
      <c r="B63" s="28" t="s">
        <v>335</v>
      </c>
      <c r="C63" s="18" t="s">
        <v>265</v>
      </c>
      <c r="D63" s="18" t="s">
        <v>266</v>
      </c>
      <c r="E63" s="18" t="s">
        <v>91</v>
      </c>
      <c r="F63" s="74" t="s">
        <v>358</v>
      </c>
      <c r="G63" s="74" t="s">
        <v>358</v>
      </c>
      <c r="H63" s="74" t="s">
        <v>358</v>
      </c>
      <c r="I63" s="18" t="s">
        <v>563</v>
      </c>
      <c r="J63" s="239">
        <v>0.2</v>
      </c>
      <c r="K63" s="240">
        <v>300</v>
      </c>
      <c r="L63" s="240">
        <v>70</v>
      </c>
      <c r="M63" s="72"/>
      <c r="N63" s="72"/>
      <c r="O63" s="95">
        <v>1</v>
      </c>
      <c r="P63" s="34" t="s">
        <v>46</v>
      </c>
      <c r="Q63" s="76" t="s">
        <v>72</v>
      </c>
      <c r="R63" s="209" t="s">
        <v>595</v>
      </c>
      <c r="T63" s="174">
        <v>0.2</v>
      </c>
      <c r="U63" s="92" t="s">
        <v>28</v>
      </c>
      <c r="V63" s="161">
        <v>1</v>
      </c>
      <c r="W63" s="174">
        <v>0.2</v>
      </c>
      <c r="X63" s="92" t="s">
        <v>28</v>
      </c>
      <c r="Y63" s="155">
        <v>1</v>
      </c>
      <c r="Z63" s="174">
        <v>0.2</v>
      </c>
      <c r="AA63" s="92" t="s">
        <v>28</v>
      </c>
      <c r="AB63" s="155">
        <v>1</v>
      </c>
    </row>
    <row r="64" spans="1:28" ht="66" customHeight="1">
      <c r="A64" s="41">
        <v>59</v>
      </c>
      <c r="B64" s="28" t="s">
        <v>336</v>
      </c>
      <c r="C64" s="18" t="s">
        <v>267</v>
      </c>
      <c r="D64" s="18" t="s">
        <v>268</v>
      </c>
      <c r="E64" s="28" t="s">
        <v>91</v>
      </c>
      <c r="F64" s="74" t="s">
        <v>358</v>
      </c>
      <c r="G64" s="74" t="s">
        <v>358</v>
      </c>
      <c r="H64" s="74" t="s">
        <v>358</v>
      </c>
      <c r="I64" s="28" t="s">
        <v>50</v>
      </c>
      <c r="J64" s="239">
        <v>0.1</v>
      </c>
      <c r="K64" s="240">
        <v>200</v>
      </c>
      <c r="L64" s="240">
        <v>70</v>
      </c>
      <c r="M64" s="72"/>
      <c r="N64" s="72"/>
      <c r="O64" s="95">
        <v>1</v>
      </c>
      <c r="P64" s="34" t="s">
        <v>46</v>
      </c>
      <c r="Q64" s="76" t="s">
        <v>72</v>
      </c>
      <c r="R64" s="209" t="s">
        <v>596</v>
      </c>
      <c r="T64" s="174">
        <v>0.1</v>
      </c>
      <c r="U64" s="92" t="s">
        <v>28</v>
      </c>
      <c r="V64" s="161">
        <v>1</v>
      </c>
      <c r="W64" s="174">
        <v>0.1</v>
      </c>
      <c r="X64" s="92" t="s">
        <v>28</v>
      </c>
      <c r="Y64" s="155">
        <v>1</v>
      </c>
      <c r="Z64" s="174">
        <v>0.1</v>
      </c>
      <c r="AA64" s="92" t="s">
        <v>28</v>
      </c>
      <c r="AB64" s="155">
        <v>1</v>
      </c>
    </row>
    <row r="65" spans="1:28" ht="66" customHeight="1">
      <c r="A65" s="41">
        <v>60</v>
      </c>
      <c r="B65" s="28" t="s">
        <v>337</v>
      </c>
      <c r="C65" s="18" t="s">
        <v>269</v>
      </c>
      <c r="D65" s="18" t="s">
        <v>270</v>
      </c>
      <c r="E65" s="18" t="s">
        <v>91</v>
      </c>
      <c r="F65" s="74" t="s">
        <v>358</v>
      </c>
      <c r="G65" s="74" t="s">
        <v>358</v>
      </c>
      <c r="H65" s="74" t="s">
        <v>358</v>
      </c>
      <c r="I65" s="18" t="s">
        <v>563</v>
      </c>
      <c r="J65" s="239">
        <v>0.1</v>
      </c>
      <c r="K65" s="240">
        <v>300</v>
      </c>
      <c r="L65" s="240">
        <v>70</v>
      </c>
      <c r="M65" s="72"/>
      <c r="N65" s="72"/>
      <c r="O65" s="95">
        <v>1</v>
      </c>
      <c r="P65" s="34" t="s">
        <v>46</v>
      </c>
      <c r="Q65" s="76" t="s">
        <v>223</v>
      </c>
      <c r="R65" s="209" t="s">
        <v>597</v>
      </c>
      <c r="T65" s="174">
        <v>0.1</v>
      </c>
      <c r="U65" s="92" t="s">
        <v>28</v>
      </c>
      <c r="V65" s="161">
        <v>1</v>
      </c>
      <c r="W65" s="174">
        <v>0.1</v>
      </c>
      <c r="X65" s="92" t="s">
        <v>28</v>
      </c>
      <c r="Y65" s="155">
        <v>1</v>
      </c>
      <c r="Z65" s="174">
        <v>0.1</v>
      </c>
      <c r="AA65" s="92" t="s">
        <v>28</v>
      </c>
      <c r="AB65" s="155">
        <v>1</v>
      </c>
    </row>
    <row r="66" spans="1:46" s="46" customFormat="1" ht="56.25" customHeight="1">
      <c r="A66" s="41">
        <v>61</v>
      </c>
      <c r="B66" s="28" t="s">
        <v>338</v>
      </c>
      <c r="C66" s="18" t="s">
        <v>271</v>
      </c>
      <c r="D66" s="18" t="s">
        <v>272</v>
      </c>
      <c r="E66" s="18" t="s">
        <v>91</v>
      </c>
      <c r="F66" s="74" t="s">
        <v>358</v>
      </c>
      <c r="G66" s="74" t="s">
        <v>358</v>
      </c>
      <c r="H66" s="74" t="s">
        <v>358</v>
      </c>
      <c r="I66" s="18" t="s">
        <v>563</v>
      </c>
      <c r="J66" s="239">
        <v>0.1</v>
      </c>
      <c r="K66" s="240">
        <v>400</v>
      </c>
      <c r="L66" s="240">
        <v>70</v>
      </c>
      <c r="M66" s="72"/>
      <c r="N66" s="72"/>
      <c r="O66" s="95">
        <v>1</v>
      </c>
      <c r="P66" s="34" t="s">
        <v>46</v>
      </c>
      <c r="Q66" s="76" t="s">
        <v>223</v>
      </c>
      <c r="R66" s="209" t="s">
        <v>598</v>
      </c>
      <c r="S66" s="15"/>
      <c r="T66" s="174">
        <v>0.1</v>
      </c>
      <c r="U66" s="92" t="s">
        <v>28</v>
      </c>
      <c r="V66" s="161">
        <v>1</v>
      </c>
      <c r="W66" s="174">
        <v>0.1</v>
      </c>
      <c r="X66" s="92" t="s">
        <v>28</v>
      </c>
      <c r="Y66" s="155">
        <v>1</v>
      </c>
      <c r="Z66" s="174">
        <v>0.1</v>
      </c>
      <c r="AA66" s="92" t="s">
        <v>28</v>
      </c>
      <c r="AB66" s="155">
        <v>1</v>
      </c>
      <c r="AC66" s="357"/>
      <c r="AD66" s="357"/>
      <c r="AE66" s="357"/>
      <c r="AF66" s="357"/>
      <c r="AG66" s="357"/>
      <c r="AH66" s="357"/>
      <c r="AI66" s="357"/>
      <c r="AJ66" s="357"/>
      <c r="AK66" s="357"/>
      <c r="AL66" s="357"/>
      <c r="AM66" s="357"/>
      <c r="AN66" s="357"/>
      <c r="AO66" s="357"/>
      <c r="AP66" s="357"/>
      <c r="AQ66" s="357"/>
      <c r="AR66" s="357"/>
      <c r="AS66" s="357"/>
      <c r="AT66" s="357"/>
    </row>
    <row r="67" spans="1:46" s="94" customFormat="1" ht="111" customHeight="1">
      <c r="A67" s="41">
        <v>62</v>
      </c>
      <c r="B67" s="28" t="s">
        <v>339</v>
      </c>
      <c r="C67" s="18" t="s">
        <v>273</v>
      </c>
      <c r="D67" s="18" t="s">
        <v>274</v>
      </c>
      <c r="E67" s="18" t="s">
        <v>91</v>
      </c>
      <c r="F67" s="74" t="s">
        <v>358</v>
      </c>
      <c r="G67" s="74" t="s">
        <v>358</v>
      </c>
      <c r="H67" s="74" t="s">
        <v>358</v>
      </c>
      <c r="I67" s="28" t="s">
        <v>50</v>
      </c>
      <c r="J67" s="239">
        <v>0.1</v>
      </c>
      <c r="K67" s="240">
        <v>200</v>
      </c>
      <c r="L67" s="240">
        <v>70</v>
      </c>
      <c r="M67" s="72"/>
      <c r="N67" s="72"/>
      <c r="O67" s="95">
        <f>1.9*1.3*1.02^5</f>
        <v>2.7270795839039996</v>
      </c>
      <c r="P67" s="34" t="s">
        <v>46</v>
      </c>
      <c r="Q67" s="76" t="s">
        <v>223</v>
      </c>
      <c r="R67" s="209" t="s">
        <v>603</v>
      </c>
      <c r="T67" s="174">
        <v>0.1</v>
      </c>
      <c r="U67" s="92" t="s">
        <v>28</v>
      </c>
      <c r="V67" s="161">
        <v>2.7270795839039996</v>
      </c>
      <c r="W67" s="174">
        <v>0.1</v>
      </c>
      <c r="X67" s="92" t="s">
        <v>28</v>
      </c>
      <c r="Y67" s="155">
        <v>2.7270795839039996</v>
      </c>
      <c r="Z67" s="174">
        <v>0.1</v>
      </c>
      <c r="AA67" s="92" t="s">
        <v>28</v>
      </c>
      <c r="AB67" s="155">
        <v>2.7270795839039996</v>
      </c>
      <c r="AC67" s="216"/>
      <c r="AD67" s="216"/>
      <c r="AE67" s="216"/>
      <c r="AF67" s="216"/>
      <c r="AG67" s="216"/>
      <c r="AH67" s="216"/>
      <c r="AI67" s="216"/>
      <c r="AJ67" s="216"/>
      <c r="AK67" s="216"/>
      <c r="AL67" s="216"/>
      <c r="AM67" s="216"/>
      <c r="AN67" s="216"/>
      <c r="AO67" s="216"/>
      <c r="AP67" s="216"/>
      <c r="AQ67" s="216"/>
      <c r="AR67" s="216"/>
      <c r="AS67" s="216"/>
      <c r="AT67" s="216"/>
    </row>
    <row r="68" spans="1:28" ht="71.25" customHeight="1">
      <c r="A68" s="41">
        <v>63</v>
      </c>
      <c r="B68" s="28" t="s">
        <v>340</v>
      </c>
      <c r="C68" s="18" t="s">
        <v>275</v>
      </c>
      <c r="D68" s="18" t="s">
        <v>276</v>
      </c>
      <c r="E68" s="28" t="s">
        <v>91</v>
      </c>
      <c r="F68" s="74" t="s">
        <v>358</v>
      </c>
      <c r="G68" s="74" t="s">
        <v>358</v>
      </c>
      <c r="H68" s="74" t="s">
        <v>358</v>
      </c>
      <c r="I68" s="28" t="s">
        <v>50</v>
      </c>
      <c r="J68" s="239">
        <v>0.1</v>
      </c>
      <c r="K68" s="240">
        <v>200</v>
      </c>
      <c r="L68" s="240">
        <v>70</v>
      </c>
      <c r="M68" s="72"/>
      <c r="N68" s="72"/>
      <c r="O68" s="95">
        <f>2.8*1.3*1.02^5</f>
        <v>4.0188541236479995</v>
      </c>
      <c r="P68" s="34" t="s">
        <v>46</v>
      </c>
      <c r="Q68" s="76" t="s">
        <v>223</v>
      </c>
      <c r="R68" s="209" t="s">
        <v>599</v>
      </c>
      <c r="T68" s="174">
        <v>0.1</v>
      </c>
      <c r="U68" s="92" t="s">
        <v>28</v>
      </c>
      <c r="V68" s="161">
        <v>4.0188541236479995</v>
      </c>
      <c r="W68" s="174">
        <v>0.1</v>
      </c>
      <c r="X68" s="92" t="s">
        <v>28</v>
      </c>
      <c r="Y68" s="155">
        <v>4.0188541236479995</v>
      </c>
      <c r="Z68" s="174">
        <v>0.1</v>
      </c>
      <c r="AA68" s="92" t="s">
        <v>28</v>
      </c>
      <c r="AB68" s="155">
        <v>4.0188541236479995</v>
      </c>
    </row>
    <row r="69" spans="1:46" s="15" customFormat="1" ht="51.75" customHeight="1">
      <c r="A69" s="41">
        <v>64</v>
      </c>
      <c r="B69" s="28" t="s">
        <v>341</v>
      </c>
      <c r="C69" s="18" t="s">
        <v>277</v>
      </c>
      <c r="D69" s="18" t="s">
        <v>278</v>
      </c>
      <c r="E69" s="28" t="s">
        <v>91</v>
      </c>
      <c r="F69" s="74" t="s">
        <v>358</v>
      </c>
      <c r="G69" s="74" t="s">
        <v>358</v>
      </c>
      <c r="H69" s="74" t="s">
        <v>358</v>
      </c>
      <c r="I69" s="28" t="s">
        <v>50</v>
      </c>
      <c r="J69" s="239">
        <v>0.1</v>
      </c>
      <c r="K69" s="240">
        <v>200</v>
      </c>
      <c r="L69" s="240">
        <v>50</v>
      </c>
      <c r="M69" s="72"/>
      <c r="N69" s="72"/>
      <c r="O69" s="95">
        <f>2.9*1.3*1.02^5</f>
        <v>4.162384628064</v>
      </c>
      <c r="P69" s="34" t="s">
        <v>46</v>
      </c>
      <c r="Q69" s="76" t="s">
        <v>223</v>
      </c>
      <c r="R69" s="209" t="s">
        <v>596</v>
      </c>
      <c r="T69" s="174">
        <v>0.1</v>
      </c>
      <c r="U69" s="92" t="s">
        <v>28</v>
      </c>
      <c r="V69" s="161">
        <v>4.162384628064</v>
      </c>
      <c r="W69" s="174">
        <v>0.1</v>
      </c>
      <c r="X69" s="92" t="s">
        <v>28</v>
      </c>
      <c r="Y69" s="155">
        <v>4.162384628064</v>
      </c>
      <c r="Z69" s="174">
        <v>0.1</v>
      </c>
      <c r="AA69" s="92" t="s">
        <v>28</v>
      </c>
      <c r="AB69" s="155">
        <v>4.162384628064</v>
      </c>
      <c r="AC69" s="1"/>
      <c r="AD69" s="1"/>
      <c r="AE69" s="1"/>
      <c r="AF69" s="1"/>
      <c r="AG69" s="1"/>
      <c r="AH69" s="1"/>
      <c r="AI69" s="1"/>
      <c r="AJ69" s="1"/>
      <c r="AK69" s="1"/>
      <c r="AL69" s="1"/>
      <c r="AM69" s="1"/>
      <c r="AN69" s="1"/>
      <c r="AO69" s="1"/>
      <c r="AP69" s="1"/>
      <c r="AQ69" s="1"/>
      <c r="AR69" s="1"/>
      <c r="AS69" s="1"/>
      <c r="AT69" s="1"/>
    </row>
    <row r="70" spans="1:46" s="46" customFormat="1" ht="66" customHeight="1">
      <c r="A70" s="41">
        <v>65</v>
      </c>
      <c r="B70" s="28" t="s">
        <v>342</v>
      </c>
      <c r="C70" s="18" t="s">
        <v>279</v>
      </c>
      <c r="D70" s="18" t="s">
        <v>280</v>
      </c>
      <c r="E70" s="28" t="s">
        <v>91</v>
      </c>
      <c r="F70" s="74" t="s">
        <v>358</v>
      </c>
      <c r="G70" s="74" t="s">
        <v>358</v>
      </c>
      <c r="H70" s="74" t="s">
        <v>358</v>
      </c>
      <c r="I70" s="28" t="s">
        <v>50</v>
      </c>
      <c r="J70" s="239">
        <v>0.1</v>
      </c>
      <c r="K70" s="240">
        <v>300</v>
      </c>
      <c r="L70" s="240">
        <v>70</v>
      </c>
      <c r="M70" s="72"/>
      <c r="N70" s="72"/>
      <c r="O70" s="95">
        <f>3.3*1.3*1.02^5</f>
        <v>4.736506645728</v>
      </c>
      <c r="P70" s="34" t="s">
        <v>46</v>
      </c>
      <c r="Q70" s="76" t="s">
        <v>223</v>
      </c>
      <c r="R70" s="209" t="s">
        <v>596</v>
      </c>
      <c r="S70" s="7"/>
      <c r="T70" s="174">
        <v>0.1</v>
      </c>
      <c r="U70" s="92" t="s">
        <v>28</v>
      </c>
      <c r="V70" s="161">
        <v>4.736506645728</v>
      </c>
      <c r="W70" s="174">
        <v>0.1</v>
      </c>
      <c r="X70" s="92" t="s">
        <v>28</v>
      </c>
      <c r="Y70" s="155">
        <v>4.736506645728</v>
      </c>
      <c r="Z70" s="174">
        <v>0.1</v>
      </c>
      <c r="AA70" s="92" t="s">
        <v>28</v>
      </c>
      <c r="AB70" s="155">
        <v>4.736506645728</v>
      </c>
      <c r="AC70" s="357"/>
      <c r="AD70" s="357"/>
      <c r="AE70" s="357"/>
      <c r="AF70" s="357"/>
      <c r="AG70" s="357"/>
      <c r="AH70" s="357"/>
      <c r="AI70" s="357"/>
      <c r="AJ70" s="357"/>
      <c r="AK70" s="357"/>
      <c r="AL70" s="357"/>
      <c r="AM70" s="357"/>
      <c r="AN70" s="357"/>
      <c r="AO70" s="357"/>
      <c r="AP70" s="357"/>
      <c r="AQ70" s="357"/>
      <c r="AR70" s="357"/>
      <c r="AS70" s="357"/>
      <c r="AT70" s="357"/>
    </row>
    <row r="71" spans="1:46" s="46" customFormat="1" ht="45.75" customHeight="1">
      <c r="A71" s="41">
        <v>66</v>
      </c>
      <c r="B71" s="28" t="s">
        <v>343</v>
      </c>
      <c r="C71" s="18" t="s">
        <v>281</v>
      </c>
      <c r="D71" s="18" t="s">
        <v>282</v>
      </c>
      <c r="E71" s="18" t="s">
        <v>91</v>
      </c>
      <c r="F71" s="74" t="s">
        <v>358</v>
      </c>
      <c r="G71" s="74" t="s">
        <v>358</v>
      </c>
      <c r="H71" s="74" t="s">
        <v>358</v>
      </c>
      <c r="I71" s="28" t="s">
        <v>50</v>
      </c>
      <c r="J71" s="248"/>
      <c r="K71" s="240"/>
      <c r="L71" s="240"/>
      <c r="M71" s="19"/>
      <c r="N71" s="18"/>
      <c r="O71" s="90">
        <f>5.5*1.3*1.02^5</f>
        <v>7.89417774288</v>
      </c>
      <c r="P71" s="34" t="s">
        <v>46</v>
      </c>
      <c r="Q71" s="76" t="s">
        <v>223</v>
      </c>
      <c r="R71" s="77" t="s">
        <v>604</v>
      </c>
      <c r="S71" s="7"/>
      <c r="T71" s="174" t="s">
        <v>28</v>
      </c>
      <c r="U71" s="92" t="s">
        <v>28</v>
      </c>
      <c r="V71" s="161">
        <v>7.89417774288</v>
      </c>
      <c r="W71" s="174" t="s">
        <v>28</v>
      </c>
      <c r="X71" s="92" t="s">
        <v>28</v>
      </c>
      <c r="Y71" s="155">
        <v>7.89417774288</v>
      </c>
      <c r="Z71" s="174" t="s">
        <v>28</v>
      </c>
      <c r="AA71" s="92" t="s">
        <v>28</v>
      </c>
      <c r="AB71" s="155">
        <v>7.89417774288</v>
      </c>
      <c r="AC71" s="357"/>
      <c r="AD71" s="357"/>
      <c r="AE71" s="357"/>
      <c r="AF71" s="357"/>
      <c r="AG71" s="357"/>
      <c r="AH71" s="357"/>
      <c r="AI71" s="357"/>
      <c r="AJ71" s="357"/>
      <c r="AK71" s="357"/>
      <c r="AL71" s="357"/>
      <c r="AM71" s="357"/>
      <c r="AN71" s="357"/>
      <c r="AO71" s="357"/>
      <c r="AP71" s="357"/>
      <c r="AQ71" s="357"/>
      <c r="AR71" s="357"/>
      <c r="AS71" s="357"/>
      <c r="AT71" s="357"/>
    </row>
    <row r="72" spans="1:46" s="46" customFormat="1" ht="63.75">
      <c r="A72" s="41">
        <v>67</v>
      </c>
      <c r="B72" s="28" t="s">
        <v>344</v>
      </c>
      <c r="C72" s="18" t="s">
        <v>293</v>
      </c>
      <c r="D72" s="18" t="s">
        <v>294</v>
      </c>
      <c r="E72" s="18" t="s">
        <v>91</v>
      </c>
      <c r="F72" s="74"/>
      <c r="G72" s="74" t="s">
        <v>358</v>
      </c>
      <c r="H72" s="74" t="s">
        <v>358</v>
      </c>
      <c r="I72" s="28" t="s">
        <v>50</v>
      </c>
      <c r="J72" s="239">
        <v>0.1</v>
      </c>
      <c r="K72" s="240">
        <v>300</v>
      </c>
      <c r="L72" s="240">
        <v>70</v>
      </c>
      <c r="M72" s="72"/>
      <c r="N72" s="72"/>
      <c r="O72" s="95">
        <v>1</v>
      </c>
      <c r="P72" s="34" t="s">
        <v>46</v>
      </c>
      <c r="Q72" s="76" t="s">
        <v>295</v>
      </c>
      <c r="R72" s="209" t="s">
        <v>600</v>
      </c>
      <c r="S72" s="7"/>
      <c r="T72" s="174" t="s">
        <v>28</v>
      </c>
      <c r="U72" s="92" t="s">
        <v>28</v>
      </c>
      <c r="V72" s="161" t="s">
        <v>28</v>
      </c>
      <c r="W72" s="174">
        <v>0.1</v>
      </c>
      <c r="X72" s="92" t="s">
        <v>28</v>
      </c>
      <c r="Y72" s="155">
        <v>1</v>
      </c>
      <c r="Z72" s="174">
        <v>0.1</v>
      </c>
      <c r="AA72" s="92" t="s">
        <v>28</v>
      </c>
      <c r="AB72" s="155">
        <v>1</v>
      </c>
      <c r="AC72" s="357"/>
      <c r="AD72" s="357"/>
      <c r="AE72" s="357"/>
      <c r="AF72" s="357"/>
      <c r="AG72" s="357"/>
      <c r="AH72" s="357"/>
      <c r="AI72" s="357"/>
      <c r="AJ72" s="357"/>
      <c r="AK72" s="357"/>
      <c r="AL72" s="357"/>
      <c r="AM72" s="357"/>
      <c r="AN72" s="357"/>
      <c r="AO72" s="357"/>
      <c r="AP72" s="357"/>
      <c r="AQ72" s="357"/>
      <c r="AR72" s="357"/>
      <c r="AS72" s="357"/>
      <c r="AT72" s="357"/>
    </row>
    <row r="73" spans="1:46" s="46" customFormat="1" ht="66" customHeight="1">
      <c r="A73" s="41">
        <v>68</v>
      </c>
      <c r="B73" s="28" t="s">
        <v>345</v>
      </c>
      <c r="C73" s="18" t="s">
        <v>296</v>
      </c>
      <c r="D73" s="18" t="s">
        <v>297</v>
      </c>
      <c r="E73" s="18" t="s">
        <v>91</v>
      </c>
      <c r="F73" s="74"/>
      <c r="G73" s="74" t="s">
        <v>358</v>
      </c>
      <c r="H73" s="74" t="s">
        <v>358</v>
      </c>
      <c r="I73" s="28" t="s">
        <v>50</v>
      </c>
      <c r="J73" s="239">
        <v>0.1</v>
      </c>
      <c r="K73" s="240">
        <v>400</v>
      </c>
      <c r="L73" s="240">
        <v>100</v>
      </c>
      <c r="M73" s="72"/>
      <c r="N73" s="72"/>
      <c r="O73" s="95">
        <f>4.5*1.3*1.02^6</f>
        <v>6.588050152694401</v>
      </c>
      <c r="P73" s="34" t="s">
        <v>46</v>
      </c>
      <c r="Q73" s="76" t="s">
        <v>295</v>
      </c>
      <c r="R73" s="209" t="s">
        <v>602</v>
      </c>
      <c r="S73" s="7"/>
      <c r="T73" s="174" t="s">
        <v>28</v>
      </c>
      <c r="U73" s="92" t="s">
        <v>28</v>
      </c>
      <c r="V73" s="161" t="s">
        <v>28</v>
      </c>
      <c r="W73" s="174">
        <v>0.1</v>
      </c>
      <c r="X73" s="92" t="s">
        <v>28</v>
      </c>
      <c r="Y73" s="155">
        <v>6.588050152694401</v>
      </c>
      <c r="Z73" s="174">
        <v>0.1</v>
      </c>
      <c r="AA73" s="92" t="s">
        <v>28</v>
      </c>
      <c r="AB73" s="155">
        <v>6.588050152694401</v>
      </c>
      <c r="AC73" s="357"/>
      <c r="AD73" s="357"/>
      <c r="AE73" s="357"/>
      <c r="AF73" s="357"/>
      <c r="AG73" s="357"/>
      <c r="AH73" s="357"/>
      <c r="AI73" s="357"/>
      <c r="AJ73" s="357"/>
      <c r="AK73" s="357"/>
      <c r="AL73" s="357"/>
      <c r="AM73" s="357"/>
      <c r="AN73" s="357"/>
      <c r="AO73" s="357"/>
      <c r="AP73" s="357"/>
      <c r="AQ73" s="357"/>
      <c r="AR73" s="357"/>
      <c r="AS73" s="357"/>
      <c r="AT73" s="357"/>
    </row>
    <row r="74" spans="1:46" s="31" customFormat="1" ht="81" customHeight="1">
      <c r="A74" s="41">
        <v>69</v>
      </c>
      <c r="B74" s="28" t="s">
        <v>346</v>
      </c>
      <c r="C74" s="18" t="s">
        <v>298</v>
      </c>
      <c r="D74" s="18" t="s">
        <v>299</v>
      </c>
      <c r="E74" s="28" t="s">
        <v>91</v>
      </c>
      <c r="F74" s="74"/>
      <c r="G74" s="74" t="s">
        <v>358</v>
      </c>
      <c r="H74" s="74" t="s">
        <v>358</v>
      </c>
      <c r="I74" s="28" t="s">
        <v>50</v>
      </c>
      <c r="J74" s="239">
        <v>0.1</v>
      </c>
      <c r="K74" s="240">
        <v>200</v>
      </c>
      <c r="L74" s="240">
        <v>52</v>
      </c>
      <c r="M74" s="72"/>
      <c r="N74" s="72"/>
      <c r="O74" s="95">
        <v>1</v>
      </c>
      <c r="P74" s="34" t="s">
        <v>46</v>
      </c>
      <c r="Q74" s="76" t="s">
        <v>295</v>
      </c>
      <c r="R74" s="209" t="s">
        <v>605</v>
      </c>
      <c r="S74" s="7"/>
      <c r="T74" s="174" t="s">
        <v>28</v>
      </c>
      <c r="U74" s="92" t="s">
        <v>28</v>
      </c>
      <c r="V74" s="161" t="s">
        <v>28</v>
      </c>
      <c r="W74" s="174">
        <v>0.1</v>
      </c>
      <c r="X74" s="92" t="s">
        <v>28</v>
      </c>
      <c r="Y74" s="155">
        <v>1</v>
      </c>
      <c r="Z74" s="174">
        <v>0.1</v>
      </c>
      <c r="AA74" s="92" t="s">
        <v>28</v>
      </c>
      <c r="AB74" s="155">
        <v>1</v>
      </c>
      <c r="AC74" s="358"/>
      <c r="AD74" s="358"/>
      <c r="AE74" s="358"/>
      <c r="AF74" s="358"/>
      <c r="AG74" s="358"/>
      <c r="AH74" s="358"/>
      <c r="AI74" s="358"/>
      <c r="AJ74" s="358"/>
      <c r="AK74" s="358"/>
      <c r="AL74" s="358"/>
      <c r="AM74" s="358"/>
      <c r="AN74" s="358"/>
      <c r="AO74" s="358"/>
      <c r="AP74" s="358"/>
      <c r="AQ74" s="358"/>
      <c r="AR74" s="358"/>
      <c r="AS74" s="358"/>
      <c r="AT74" s="358"/>
    </row>
    <row r="75" spans="1:28" ht="77.25" customHeight="1">
      <c r="A75" s="41">
        <v>70</v>
      </c>
      <c r="B75" s="28" t="s">
        <v>347</v>
      </c>
      <c r="C75" s="18" t="s">
        <v>459</v>
      </c>
      <c r="D75" s="18" t="s">
        <v>418</v>
      </c>
      <c r="E75" s="28" t="s">
        <v>91</v>
      </c>
      <c r="F75" s="74"/>
      <c r="G75" s="74" t="s">
        <v>358</v>
      </c>
      <c r="H75" s="74" t="s">
        <v>358</v>
      </c>
      <c r="I75" s="28" t="s">
        <v>50</v>
      </c>
      <c r="J75" s="239">
        <v>12.8</v>
      </c>
      <c r="K75" s="240">
        <v>200</v>
      </c>
      <c r="L75" s="240">
        <v>70</v>
      </c>
      <c r="M75" s="72"/>
      <c r="N75" s="72"/>
      <c r="O75" s="90">
        <f>12.4*1.3*1.02^6</f>
        <v>18.15373819853568</v>
      </c>
      <c r="P75" s="34" t="s">
        <v>46</v>
      </c>
      <c r="Q75" s="76" t="s">
        <v>295</v>
      </c>
      <c r="R75" s="209" t="s">
        <v>601</v>
      </c>
      <c r="T75" s="174" t="s">
        <v>28</v>
      </c>
      <c r="U75" s="92" t="s">
        <v>28</v>
      </c>
      <c r="V75" s="161" t="s">
        <v>28</v>
      </c>
      <c r="W75" s="174">
        <v>12.8</v>
      </c>
      <c r="X75" s="92" t="s">
        <v>28</v>
      </c>
      <c r="Y75" s="155">
        <v>18.15373819853568</v>
      </c>
      <c r="Z75" s="174">
        <v>12.8</v>
      </c>
      <c r="AA75" s="92" t="s">
        <v>28</v>
      </c>
      <c r="AB75" s="155">
        <v>18.15373819853568</v>
      </c>
    </row>
    <row r="76" spans="1:46" s="15" customFormat="1" ht="51.75" customHeight="1">
      <c r="A76" s="41">
        <v>71</v>
      </c>
      <c r="B76" s="28" t="s">
        <v>348</v>
      </c>
      <c r="C76" s="18" t="s">
        <v>300</v>
      </c>
      <c r="D76" s="18" t="s">
        <v>301</v>
      </c>
      <c r="E76" s="18" t="s">
        <v>91</v>
      </c>
      <c r="F76" s="74"/>
      <c r="G76" s="74" t="s">
        <v>358</v>
      </c>
      <c r="H76" s="74" t="s">
        <v>358</v>
      </c>
      <c r="I76" s="28" t="s">
        <v>50</v>
      </c>
      <c r="J76" s="239">
        <v>0.1</v>
      </c>
      <c r="K76" s="240">
        <v>100</v>
      </c>
      <c r="L76" s="240">
        <v>70</v>
      </c>
      <c r="M76" s="72"/>
      <c r="N76" s="72"/>
      <c r="O76" s="95">
        <v>1</v>
      </c>
      <c r="P76" s="34" t="s">
        <v>46</v>
      </c>
      <c r="Q76" s="76" t="s">
        <v>302</v>
      </c>
      <c r="R76" s="209" t="s">
        <v>608</v>
      </c>
      <c r="T76" s="174" t="s">
        <v>28</v>
      </c>
      <c r="U76" s="92" t="s">
        <v>28</v>
      </c>
      <c r="V76" s="161" t="s">
        <v>28</v>
      </c>
      <c r="W76" s="174">
        <v>0.1</v>
      </c>
      <c r="X76" s="92" t="s">
        <v>28</v>
      </c>
      <c r="Y76" s="155">
        <v>1</v>
      </c>
      <c r="Z76" s="174">
        <v>0.1</v>
      </c>
      <c r="AA76" s="92" t="s">
        <v>28</v>
      </c>
      <c r="AB76" s="155">
        <v>1</v>
      </c>
      <c r="AC76" s="1"/>
      <c r="AD76" s="1"/>
      <c r="AE76" s="1"/>
      <c r="AF76" s="1"/>
      <c r="AG76" s="1"/>
      <c r="AH76" s="1"/>
      <c r="AI76" s="1"/>
      <c r="AJ76" s="1"/>
      <c r="AK76" s="1"/>
      <c r="AL76" s="1"/>
      <c r="AM76" s="1"/>
      <c r="AN76" s="1"/>
      <c r="AO76" s="1"/>
      <c r="AP76" s="1"/>
      <c r="AQ76" s="1"/>
      <c r="AR76" s="1"/>
      <c r="AS76" s="1"/>
      <c r="AT76" s="1"/>
    </row>
    <row r="77" spans="1:46" s="15" customFormat="1" ht="51.75" customHeight="1">
      <c r="A77" s="41">
        <v>72</v>
      </c>
      <c r="B77" s="28" t="s">
        <v>349</v>
      </c>
      <c r="C77" s="18" t="s">
        <v>303</v>
      </c>
      <c r="D77" s="18" t="s">
        <v>304</v>
      </c>
      <c r="E77" s="18" t="s">
        <v>91</v>
      </c>
      <c r="F77" s="74"/>
      <c r="G77" s="74" t="s">
        <v>358</v>
      </c>
      <c r="H77" s="74" t="s">
        <v>358</v>
      </c>
      <c r="I77" s="28" t="s">
        <v>50</v>
      </c>
      <c r="J77" s="261"/>
      <c r="K77" s="126"/>
      <c r="L77" s="126"/>
      <c r="M77" s="27"/>
      <c r="N77" s="25"/>
      <c r="O77" s="90">
        <f>3*1.3*1.02^7</f>
        <v>4.479874103832191</v>
      </c>
      <c r="P77" s="34" t="s">
        <v>46</v>
      </c>
      <c r="Q77" s="76" t="s">
        <v>302</v>
      </c>
      <c r="R77" s="77" t="s">
        <v>604</v>
      </c>
      <c r="T77" s="174" t="s">
        <v>28</v>
      </c>
      <c r="U77" s="92" t="s">
        <v>28</v>
      </c>
      <c r="V77" s="161" t="s">
        <v>28</v>
      </c>
      <c r="W77" s="174" t="s">
        <v>28</v>
      </c>
      <c r="X77" s="92" t="s">
        <v>28</v>
      </c>
      <c r="Y77" s="155">
        <v>4.479874103832191</v>
      </c>
      <c r="Z77" s="174" t="s">
        <v>28</v>
      </c>
      <c r="AA77" s="92" t="s">
        <v>28</v>
      </c>
      <c r="AB77" s="155">
        <v>4.479874103832191</v>
      </c>
      <c r="AC77" s="1"/>
      <c r="AD77" s="1"/>
      <c r="AE77" s="1"/>
      <c r="AF77" s="1"/>
      <c r="AG77" s="1"/>
      <c r="AH77" s="1"/>
      <c r="AI77" s="1"/>
      <c r="AJ77" s="1"/>
      <c r="AK77" s="1"/>
      <c r="AL77" s="1"/>
      <c r="AM77" s="1"/>
      <c r="AN77" s="1"/>
      <c r="AO77" s="1"/>
      <c r="AP77" s="1"/>
      <c r="AQ77" s="1"/>
      <c r="AR77" s="1"/>
      <c r="AS77" s="1"/>
      <c r="AT77" s="1"/>
    </row>
    <row r="78" spans="1:46" s="15" customFormat="1" ht="51.75" customHeight="1">
      <c r="A78" s="41">
        <v>73</v>
      </c>
      <c r="B78" s="28" t="s">
        <v>350</v>
      </c>
      <c r="C78" s="18" t="s">
        <v>305</v>
      </c>
      <c r="D78" s="18" t="s">
        <v>306</v>
      </c>
      <c r="E78" s="18" t="s">
        <v>91</v>
      </c>
      <c r="F78" s="74"/>
      <c r="G78" s="74" t="s">
        <v>358</v>
      </c>
      <c r="H78" s="74" t="s">
        <v>358</v>
      </c>
      <c r="I78" s="18" t="s">
        <v>563</v>
      </c>
      <c r="J78" s="261"/>
      <c r="K78" s="126"/>
      <c r="L78" s="126"/>
      <c r="M78" s="27"/>
      <c r="N78" s="25"/>
      <c r="O78" s="90">
        <f>1*1.3*1.02^8</f>
        <v>1.5231571953029452</v>
      </c>
      <c r="P78" s="34" t="s">
        <v>46</v>
      </c>
      <c r="Q78" s="76" t="s">
        <v>93</v>
      </c>
      <c r="R78" s="77" t="s">
        <v>604</v>
      </c>
      <c r="T78" s="174" t="s">
        <v>28</v>
      </c>
      <c r="U78" s="92" t="s">
        <v>28</v>
      </c>
      <c r="V78" s="161" t="s">
        <v>28</v>
      </c>
      <c r="W78" s="174" t="s">
        <v>28</v>
      </c>
      <c r="X78" s="92" t="s">
        <v>28</v>
      </c>
      <c r="Y78" s="155">
        <v>1.5231571953029452</v>
      </c>
      <c r="Z78" s="174" t="s">
        <v>28</v>
      </c>
      <c r="AA78" s="92" t="s">
        <v>28</v>
      </c>
      <c r="AB78" s="155">
        <v>1.5231571953029452</v>
      </c>
      <c r="AC78" s="1"/>
      <c r="AD78" s="1"/>
      <c r="AE78" s="1"/>
      <c r="AF78" s="1"/>
      <c r="AG78" s="1"/>
      <c r="AH78" s="1"/>
      <c r="AI78" s="1"/>
      <c r="AJ78" s="1"/>
      <c r="AK78" s="1"/>
      <c r="AL78" s="1"/>
      <c r="AM78" s="1"/>
      <c r="AN78" s="1"/>
      <c r="AO78" s="1"/>
      <c r="AP78" s="1"/>
      <c r="AQ78" s="1"/>
      <c r="AR78" s="1"/>
      <c r="AS78" s="1"/>
      <c r="AT78" s="1"/>
    </row>
    <row r="79" spans="1:46" s="15" customFormat="1" ht="51.75" customHeight="1" thickBot="1">
      <c r="A79" s="199">
        <v>74</v>
      </c>
      <c r="B79" s="200" t="s">
        <v>351</v>
      </c>
      <c r="C79" s="148" t="s">
        <v>372</v>
      </c>
      <c r="D79" s="148" t="s">
        <v>192</v>
      </c>
      <c r="E79" s="200" t="s">
        <v>91</v>
      </c>
      <c r="F79" s="201"/>
      <c r="G79" s="201" t="s">
        <v>358</v>
      </c>
      <c r="H79" s="201" t="s">
        <v>358</v>
      </c>
      <c r="I79" s="200" t="s">
        <v>564</v>
      </c>
      <c r="J79" s="267"/>
      <c r="K79" s="249"/>
      <c r="L79" s="249">
        <v>84</v>
      </c>
      <c r="M79" s="201"/>
      <c r="N79" s="201" t="s">
        <v>184</v>
      </c>
      <c r="O79" s="379">
        <v>3</v>
      </c>
      <c r="P79" s="204" t="s">
        <v>46</v>
      </c>
      <c r="Q79" s="206" t="s">
        <v>193</v>
      </c>
      <c r="R79" s="380" t="s">
        <v>389</v>
      </c>
      <c r="T79" s="174" t="s">
        <v>28</v>
      </c>
      <c r="U79" s="92" t="s">
        <v>28</v>
      </c>
      <c r="V79" s="161" t="s">
        <v>28</v>
      </c>
      <c r="W79" s="174" t="s">
        <v>28</v>
      </c>
      <c r="X79" s="92" t="s">
        <v>28</v>
      </c>
      <c r="Y79" s="155">
        <v>3</v>
      </c>
      <c r="Z79" s="174" t="s">
        <v>28</v>
      </c>
      <c r="AA79" s="92" t="s">
        <v>28</v>
      </c>
      <c r="AB79" s="155">
        <v>3</v>
      </c>
      <c r="AC79" s="1"/>
      <c r="AD79" s="1"/>
      <c r="AE79" s="1"/>
      <c r="AF79" s="1"/>
      <c r="AG79" s="1"/>
      <c r="AH79" s="1"/>
      <c r="AI79" s="1"/>
      <c r="AJ79" s="1"/>
      <c r="AK79" s="1"/>
      <c r="AL79" s="1"/>
      <c r="AM79" s="1"/>
      <c r="AN79" s="1"/>
      <c r="AO79" s="1"/>
      <c r="AP79" s="1"/>
      <c r="AQ79" s="1"/>
      <c r="AR79" s="1"/>
      <c r="AS79" s="1"/>
      <c r="AT79" s="1"/>
    </row>
    <row r="80" spans="1:46" s="15" customFormat="1" ht="27" customHeight="1" thickBot="1">
      <c r="A80" s="422" t="s">
        <v>377</v>
      </c>
      <c r="B80" s="423"/>
      <c r="C80" s="423"/>
      <c r="D80" s="423"/>
      <c r="E80" s="440"/>
      <c r="F80" s="128"/>
      <c r="G80" s="128"/>
      <c r="H80" s="128"/>
      <c r="I80" s="127"/>
      <c r="J80" s="143"/>
      <c r="K80" s="130"/>
      <c r="L80" s="130"/>
      <c r="M80" s="130"/>
      <c r="N80" s="129"/>
      <c r="O80" s="131"/>
      <c r="P80" s="127"/>
      <c r="Q80" s="132"/>
      <c r="R80" s="133"/>
      <c r="T80" s="163">
        <v>434.45000000000016</v>
      </c>
      <c r="U80" s="164">
        <v>217</v>
      </c>
      <c r="V80" s="176">
        <v>1965.6325752903363</v>
      </c>
      <c r="W80" s="163">
        <v>558.8500000000003</v>
      </c>
      <c r="X80" s="164">
        <v>332</v>
      </c>
      <c r="Y80" s="177">
        <v>2727.1014764009155</v>
      </c>
      <c r="Z80" s="163">
        <v>568.8500000000003</v>
      </c>
      <c r="AA80" s="164">
        <v>332</v>
      </c>
      <c r="AB80" s="177">
        <v>2737.582705534849</v>
      </c>
      <c r="AC80" s="1"/>
      <c r="AD80" s="1"/>
      <c r="AE80" s="1"/>
      <c r="AF80" s="1"/>
      <c r="AG80" s="1"/>
      <c r="AH80" s="1"/>
      <c r="AI80" s="1"/>
      <c r="AJ80" s="1"/>
      <c r="AK80" s="1"/>
      <c r="AL80" s="1"/>
      <c r="AM80" s="1"/>
      <c r="AN80" s="1"/>
      <c r="AO80" s="1"/>
      <c r="AP80" s="1"/>
      <c r="AQ80" s="1"/>
      <c r="AR80" s="1"/>
      <c r="AS80" s="1"/>
      <c r="AT80" s="1"/>
    </row>
    <row r="82" ht="12.75">
      <c r="A82" s="3" t="s">
        <v>353</v>
      </c>
    </row>
    <row r="83" ht="12.75">
      <c r="A83" s="3" t="s">
        <v>380</v>
      </c>
    </row>
    <row r="85" spans="1:46" s="31" customFormat="1" ht="12.75">
      <c r="A85" s="61" t="s">
        <v>17</v>
      </c>
      <c r="B85" s="410" t="s">
        <v>18</v>
      </c>
      <c r="C85" s="410"/>
      <c r="D85" s="410"/>
      <c r="E85" s="410"/>
      <c r="F85" s="410"/>
      <c r="G85" s="410"/>
      <c r="H85" s="410"/>
      <c r="I85" s="410"/>
      <c r="J85" s="410"/>
      <c r="K85" s="410"/>
      <c r="L85" s="410"/>
      <c r="M85" s="410"/>
      <c r="N85" s="410"/>
      <c r="O85" s="410"/>
      <c r="P85" s="410"/>
      <c r="Q85" s="410"/>
      <c r="R85" s="410"/>
      <c r="T85" s="151"/>
      <c r="U85" s="151"/>
      <c r="V85" s="151"/>
      <c r="X85" s="7"/>
      <c r="Y85" s="7"/>
      <c r="Z85" s="7"/>
      <c r="AC85" s="358"/>
      <c r="AD85" s="358"/>
      <c r="AE85" s="358"/>
      <c r="AF85" s="358"/>
      <c r="AG85" s="358"/>
      <c r="AH85" s="358"/>
      <c r="AI85" s="358"/>
      <c r="AJ85" s="358"/>
      <c r="AK85" s="358"/>
      <c r="AL85" s="358"/>
      <c r="AM85" s="358"/>
      <c r="AN85" s="358"/>
      <c r="AO85" s="358"/>
      <c r="AP85" s="358"/>
      <c r="AQ85" s="358"/>
      <c r="AR85" s="358"/>
      <c r="AS85" s="358"/>
      <c r="AT85" s="358"/>
    </row>
    <row r="86" spans="1:46" s="31" customFormat="1" ht="25.5" customHeight="1">
      <c r="A86" s="62">
        <v>1</v>
      </c>
      <c r="B86" s="410"/>
      <c r="C86" s="410"/>
      <c r="D86" s="410"/>
      <c r="E86" s="410"/>
      <c r="F86" s="410"/>
      <c r="G86" s="410"/>
      <c r="H86" s="410"/>
      <c r="I86" s="410"/>
      <c r="J86" s="410"/>
      <c r="K86" s="410"/>
      <c r="L86" s="410"/>
      <c r="M86" s="410"/>
      <c r="N86" s="410"/>
      <c r="O86" s="410"/>
      <c r="P86" s="410"/>
      <c r="Q86" s="410"/>
      <c r="R86" s="410"/>
      <c r="T86" s="151"/>
      <c r="U86" s="151"/>
      <c r="V86" s="151"/>
      <c r="X86" s="7"/>
      <c r="Y86" s="7"/>
      <c r="Z86" s="7"/>
      <c r="AC86" s="358"/>
      <c r="AD86" s="358"/>
      <c r="AE86" s="358"/>
      <c r="AF86" s="358"/>
      <c r="AG86" s="358"/>
      <c r="AH86" s="358"/>
      <c r="AI86" s="358"/>
      <c r="AJ86" s="358"/>
      <c r="AK86" s="358"/>
      <c r="AL86" s="358"/>
      <c r="AM86" s="358"/>
      <c r="AN86" s="358"/>
      <c r="AO86" s="358"/>
      <c r="AP86" s="358"/>
      <c r="AQ86" s="358"/>
      <c r="AR86" s="358"/>
      <c r="AS86" s="358"/>
      <c r="AT86" s="358"/>
    </row>
    <row r="87" spans="1:46" s="64" customFormat="1" ht="12.75">
      <c r="A87" s="63">
        <v>2</v>
      </c>
      <c r="B87" s="64" t="s">
        <v>19</v>
      </c>
      <c r="D87" s="31"/>
      <c r="E87" s="31"/>
      <c r="F87" s="31"/>
      <c r="G87" s="31"/>
      <c r="H87" s="31"/>
      <c r="I87" s="31"/>
      <c r="J87" s="31"/>
      <c r="K87" s="31"/>
      <c r="L87" s="31"/>
      <c r="M87" s="31"/>
      <c r="N87" s="31"/>
      <c r="O87" s="65"/>
      <c r="P87" s="66"/>
      <c r="Q87" s="31"/>
      <c r="R87" s="66"/>
      <c r="T87" s="152"/>
      <c r="U87" s="152"/>
      <c r="V87" s="152"/>
      <c r="X87" s="7"/>
      <c r="Y87" s="7"/>
      <c r="Z87" s="7"/>
      <c r="AC87" s="359"/>
      <c r="AD87" s="359"/>
      <c r="AE87" s="359"/>
      <c r="AF87" s="359"/>
      <c r="AG87" s="359"/>
      <c r="AH87" s="359"/>
      <c r="AI87" s="359"/>
      <c r="AJ87" s="359"/>
      <c r="AK87" s="359"/>
      <c r="AL87" s="359"/>
      <c r="AM87" s="359"/>
      <c r="AN87" s="359"/>
      <c r="AO87" s="359"/>
      <c r="AP87" s="359"/>
      <c r="AQ87" s="359"/>
      <c r="AR87" s="359"/>
      <c r="AS87" s="359"/>
      <c r="AT87" s="359"/>
    </row>
    <row r="88" spans="1:2" ht="12.75">
      <c r="A88" s="63">
        <v>3</v>
      </c>
      <c r="B88" s="9" t="s">
        <v>20</v>
      </c>
    </row>
    <row r="89" spans="1:2" ht="12.75">
      <c r="A89" s="63"/>
      <c r="B89" s="64"/>
    </row>
    <row r="90" spans="1:15" ht="12.75">
      <c r="A90" s="33"/>
      <c r="O90" s="68"/>
    </row>
  </sheetData>
  <sheetProtection/>
  <autoFilter ref="A5:R80">
    <sortState ref="A6:R90">
      <sortCondition sortBy="value" ref="E6:E90"/>
    </sortState>
  </autoFilter>
  <mergeCells count="19">
    <mergeCell ref="R4:R5"/>
    <mergeCell ref="N4:N5"/>
    <mergeCell ref="I4:I5"/>
    <mergeCell ref="B85:R86"/>
    <mergeCell ref="Q4:Q5"/>
    <mergeCell ref="M4:M5"/>
    <mergeCell ref="O4:O5"/>
    <mergeCell ref="F4:H4"/>
    <mergeCell ref="A80:E80"/>
    <mergeCell ref="T4:V4"/>
    <mergeCell ref="W4:Y4"/>
    <mergeCell ref="Z4:AB4"/>
    <mergeCell ref="A4:A5"/>
    <mergeCell ref="B4:B5"/>
    <mergeCell ref="C4:C5"/>
    <mergeCell ref="D4:D5"/>
    <mergeCell ref="E4:E5"/>
    <mergeCell ref="J4:L4"/>
    <mergeCell ref="P4:P5"/>
  </mergeCells>
  <printOptions/>
  <pageMargins left="0.1968503937007874" right="0.1968503937007874" top="0.5905511811023623" bottom="0.5905511811023623" header="0.31496062992125984" footer="0.31496062992125984"/>
  <pageSetup fitToHeight="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AY90"/>
  <sheetViews>
    <sheetView zoomScale="70" zoomScaleNormal="70" zoomScaleSheetLayoutView="80" zoomScalePageLayoutView="0" workbookViewId="0" topLeftCell="A1">
      <pane xSplit="3" ySplit="5" topLeftCell="M54" activePane="bottomRight" state="frozen"/>
      <selection pane="topLeft" activeCell="S9" sqref="S9"/>
      <selection pane="topRight" activeCell="S9" sqref="S9"/>
      <selection pane="bottomLeft" activeCell="S9" sqref="S9"/>
      <selection pane="bottomRight" activeCell="A1" sqref="A1"/>
    </sheetView>
  </sheetViews>
  <sheetFormatPr defaultColWidth="11.421875" defaultRowHeight="12.75" outlineLevelCol="1"/>
  <cols>
    <col min="1" max="1" width="5.7109375" style="10" customWidth="1"/>
    <col min="2" max="2" width="9.57421875" style="7" customWidth="1"/>
    <col min="3" max="3" width="22.421875" style="7" customWidth="1"/>
    <col min="4" max="4" width="29.8515625" style="7" customWidth="1"/>
    <col min="5" max="5" width="11.421875" style="7" customWidth="1"/>
    <col min="6" max="6" width="14.140625" style="7" customWidth="1" outlineLevel="1"/>
    <col min="7" max="9" width="9.8515625" style="7" customWidth="1"/>
    <col min="10" max="10" width="12.28125" style="7" customWidth="1"/>
    <col min="11" max="11" width="23.140625" style="7" customWidth="1" outlineLevel="1"/>
    <col min="12" max="12" width="13.00390625" style="45" customWidth="1"/>
    <col min="13" max="13" width="19.8515625" style="45" customWidth="1"/>
    <col min="14" max="14" width="11.421875" style="7" customWidth="1"/>
    <col min="15" max="15" width="12.7109375" style="7" customWidth="1" outlineLevel="1"/>
    <col min="16" max="16" width="22.140625" style="7" customWidth="1" outlineLevel="1"/>
    <col min="17" max="19" width="20.7109375" style="7" customWidth="1" outlineLevel="1"/>
    <col min="20" max="20" width="17.140625" style="7" customWidth="1"/>
    <col min="21" max="21" width="46.7109375" style="7" customWidth="1"/>
    <col min="22" max="23" width="18.421875" style="7" customWidth="1"/>
    <col min="24" max="24" width="18.421875" style="7" customWidth="1" outlineLevel="1"/>
    <col min="25" max="25" width="18.421875" style="7" customWidth="1"/>
    <col min="26" max="31" width="17.7109375" style="150" customWidth="1"/>
    <col min="32" max="16384" width="11.421875" style="7" customWidth="1"/>
  </cols>
  <sheetData>
    <row r="1" spans="1:31" s="9" customFormat="1" ht="18">
      <c r="A1" s="16" t="s">
        <v>623</v>
      </c>
      <c r="C1" s="2"/>
      <c r="D1" s="1"/>
      <c r="E1" s="1"/>
      <c r="F1" s="12"/>
      <c r="G1" s="14"/>
      <c r="H1" s="8"/>
      <c r="I1" s="8"/>
      <c r="J1" s="13"/>
      <c r="K1" s="5"/>
      <c r="L1" s="42"/>
      <c r="M1" s="42"/>
      <c r="N1" s="1"/>
      <c r="O1" s="1"/>
      <c r="P1" s="1"/>
      <c r="Q1" s="1"/>
      <c r="R1" s="1"/>
      <c r="S1" s="1"/>
      <c r="T1" s="1"/>
      <c r="U1" s="6"/>
      <c r="V1" s="6"/>
      <c r="W1" s="6"/>
      <c r="X1" s="355"/>
      <c r="Y1" s="6"/>
      <c r="Z1" s="149"/>
      <c r="AA1" s="149"/>
      <c r="AB1" s="149"/>
      <c r="AC1" s="149"/>
      <c r="AD1" s="149"/>
      <c r="AE1" s="149"/>
    </row>
    <row r="2" spans="1:31" s="9" customFormat="1" ht="15">
      <c r="A2" s="399"/>
      <c r="C2" s="2"/>
      <c r="D2" s="1"/>
      <c r="E2" s="8"/>
      <c r="F2" s="12"/>
      <c r="G2" s="22"/>
      <c r="H2" s="8"/>
      <c r="I2" s="8"/>
      <c r="J2" s="13"/>
      <c r="K2" s="32"/>
      <c r="L2" s="22"/>
      <c r="M2" s="42"/>
      <c r="N2" s="1"/>
      <c r="O2" s="1"/>
      <c r="P2" s="1"/>
      <c r="Q2" s="1"/>
      <c r="R2" s="1"/>
      <c r="S2" s="1"/>
      <c r="T2" s="1"/>
      <c r="U2" s="6"/>
      <c r="V2" s="6"/>
      <c r="W2" s="6"/>
      <c r="X2" s="375"/>
      <c r="Y2" s="6"/>
      <c r="Z2" s="149"/>
      <c r="AA2" s="149"/>
      <c r="AB2" s="149"/>
      <c r="AC2" s="149"/>
      <c r="AD2" s="149"/>
      <c r="AE2" s="149"/>
    </row>
    <row r="3" spans="1:31" s="9" customFormat="1" ht="6" customHeight="1" thickBot="1">
      <c r="A3" s="47"/>
      <c r="B3" s="20"/>
      <c r="C3" s="2"/>
      <c r="D3" s="1"/>
      <c r="E3" s="1"/>
      <c r="F3" s="3"/>
      <c r="G3" s="21"/>
      <c r="H3" s="1"/>
      <c r="I3" s="8"/>
      <c r="J3" s="4"/>
      <c r="K3" s="5"/>
      <c r="L3" s="43"/>
      <c r="M3" s="43"/>
      <c r="N3" s="11"/>
      <c r="O3" s="11"/>
      <c r="P3" s="11"/>
      <c r="Q3" s="11"/>
      <c r="R3" s="11"/>
      <c r="S3" s="11"/>
      <c r="T3" s="8"/>
      <c r="U3" s="30"/>
      <c r="V3" s="30"/>
      <c r="W3" s="30"/>
      <c r="X3" s="30"/>
      <c r="Y3" s="30"/>
      <c r="Z3" s="149"/>
      <c r="AA3" s="149"/>
      <c r="AB3" s="149"/>
      <c r="AC3" s="149"/>
      <c r="AD3" s="149"/>
      <c r="AE3" s="149"/>
    </row>
    <row r="4" spans="1:31" s="49" customFormat="1" ht="12.75" customHeight="1">
      <c r="A4" s="458" t="s">
        <v>11</v>
      </c>
      <c r="B4" s="460" t="s">
        <v>0</v>
      </c>
      <c r="C4" s="444" t="s">
        <v>12</v>
      </c>
      <c r="D4" s="462" t="s">
        <v>8</v>
      </c>
      <c r="E4" s="464" t="s">
        <v>23</v>
      </c>
      <c r="F4" s="444" t="s">
        <v>9</v>
      </c>
      <c r="G4" s="446" t="s">
        <v>1</v>
      </c>
      <c r="H4" s="446"/>
      <c r="I4" s="446"/>
      <c r="J4" s="447" t="s">
        <v>7</v>
      </c>
      <c r="K4" s="449" t="s">
        <v>2</v>
      </c>
      <c r="L4" s="451" t="s">
        <v>10</v>
      </c>
      <c r="M4" s="325"/>
      <c r="N4" s="456" t="s">
        <v>6</v>
      </c>
      <c r="O4" s="384"/>
      <c r="P4" s="384"/>
      <c r="Q4" s="384"/>
      <c r="R4" s="384"/>
      <c r="S4" s="384"/>
      <c r="T4" s="466" t="s">
        <v>22</v>
      </c>
      <c r="U4" s="468" t="s">
        <v>21</v>
      </c>
      <c r="V4" s="384"/>
      <c r="W4" s="394"/>
      <c r="X4" s="453" t="s">
        <v>576</v>
      </c>
      <c r="Y4" s="228"/>
      <c r="Z4" s="432" t="s">
        <v>429</v>
      </c>
      <c r="AA4" s="433"/>
      <c r="AB4" s="434"/>
      <c r="AC4" s="432" t="s">
        <v>430</v>
      </c>
      <c r="AD4" s="433"/>
      <c r="AE4" s="434"/>
    </row>
    <row r="5" spans="1:31" s="154" customFormat="1" ht="63" customHeight="1" thickBot="1">
      <c r="A5" s="459"/>
      <c r="B5" s="461"/>
      <c r="C5" s="445"/>
      <c r="D5" s="463"/>
      <c r="E5" s="465"/>
      <c r="F5" s="445"/>
      <c r="G5" s="326" t="s">
        <v>3</v>
      </c>
      <c r="H5" s="327" t="s">
        <v>4</v>
      </c>
      <c r="I5" s="327" t="s">
        <v>5</v>
      </c>
      <c r="J5" s="448"/>
      <c r="K5" s="450"/>
      <c r="L5" s="452"/>
      <c r="M5" s="326" t="s">
        <v>572</v>
      </c>
      <c r="N5" s="457"/>
      <c r="O5" s="326" t="s">
        <v>15</v>
      </c>
      <c r="P5" s="326" t="s">
        <v>435</v>
      </c>
      <c r="Q5" s="326" t="s">
        <v>13</v>
      </c>
      <c r="R5" s="326" t="s">
        <v>14</v>
      </c>
      <c r="S5" s="326" t="s">
        <v>24</v>
      </c>
      <c r="T5" s="467"/>
      <c r="U5" s="469"/>
      <c r="V5" s="326" t="s">
        <v>571</v>
      </c>
      <c r="W5" s="395" t="s">
        <v>387</v>
      </c>
      <c r="X5" s="454"/>
      <c r="Y5" s="228"/>
      <c r="Z5" s="157" t="s">
        <v>382</v>
      </c>
      <c r="AA5" s="158" t="s">
        <v>383</v>
      </c>
      <c r="AB5" s="159" t="s">
        <v>384</v>
      </c>
      <c r="AC5" s="157" t="s">
        <v>382</v>
      </c>
      <c r="AD5" s="158" t="s">
        <v>383</v>
      </c>
      <c r="AE5" s="159" t="s">
        <v>384</v>
      </c>
    </row>
    <row r="6" spans="1:31" s="73" customFormat="1" ht="102.75" customHeight="1">
      <c r="A6" s="308">
        <v>1</v>
      </c>
      <c r="B6" s="134" t="s">
        <v>42</v>
      </c>
      <c r="C6" s="135" t="s">
        <v>518</v>
      </c>
      <c r="D6" s="136" t="s">
        <v>43</v>
      </c>
      <c r="E6" s="136" t="s">
        <v>44</v>
      </c>
      <c r="F6" s="135" t="s">
        <v>45</v>
      </c>
      <c r="G6" s="237">
        <v>62</v>
      </c>
      <c r="H6" s="238">
        <v>1000</v>
      </c>
      <c r="I6" s="238">
        <v>100</v>
      </c>
      <c r="J6" s="139" t="s">
        <v>40</v>
      </c>
      <c r="K6" s="136"/>
      <c r="L6" s="140">
        <v>126</v>
      </c>
      <c r="M6" s="135" t="s">
        <v>463</v>
      </c>
      <c r="N6" s="136" t="s">
        <v>46</v>
      </c>
      <c r="O6" s="194" t="s">
        <v>31</v>
      </c>
      <c r="P6" s="194" t="s">
        <v>47</v>
      </c>
      <c r="Q6" s="135" t="s">
        <v>464</v>
      </c>
      <c r="R6" s="135" t="s">
        <v>465</v>
      </c>
      <c r="S6" s="135" t="s">
        <v>401</v>
      </c>
      <c r="T6" s="141" t="s">
        <v>48</v>
      </c>
      <c r="U6" s="168" t="s">
        <v>49</v>
      </c>
      <c r="V6" s="140" t="s">
        <v>50</v>
      </c>
      <c r="W6" s="396" t="s">
        <v>36</v>
      </c>
      <c r="X6" s="388" t="s">
        <v>582</v>
      </c>
      <c r="Y6" s="229"/>
      <c r="Z6" s="172">
        <v>62</v>
      </c>
      <c r="AA6" s="173" t="s">
        <v>40</v>
      </c>
      <c r="AB6" s="156">
        <v>126</v>
      </c>
      <c r="AC6" s="172">
        <v>62</v>
      </c>
      <c r="AD6" s="173" t="s">
        <v>40</v>
      </c>
      <c r="AE6" s="156">
        <v>126</v>
      </c>
    </row>
    <row r="7" spans="1:31" ht="57.75" customHeight="1">
      <c r="A7" s="41">
        <v>2</v>
      </c>
      <c r="B7" s="28" t="s">
        <v>51</v>
      </c>
      <c r="C7" s="17" t="s">
        <v>361</v>
      </c>
      <c r="D7" s="17" t="s">
        <v>216</v>
      </c>
      <c r="E7" s="25" t="s">
        <v>26</v>
      </c>
      <c r="F7" s="17" t="s">
        <v>45</v>
      </c>
      <c r="G7" s="260"/>
      <c r="H7" s="35"/>
      <c r="I7" s="35"/>
      <c r="J7" s="35"/>
      <c r="K7" s="25"/>
      <c r="L7" s="95">
        <v>7</v>
      </c>
      <c r="M7" s="17" t="s">
        <v>391</v>
      </c>
      <c r="N7" s="17" t="s">
        <v>46</v>
      </c>
      <c r="O7" s="86" t="s">
        <v>31</v>
      </c>
      <c r="P7" s="86" t="s">
        <v>47</v>
      </c>
      <c r="Q7" s="17" t="s">
        <v>445</v>
      </c>
      <c r="R7" s="17" t="s">
        <v>445</v>
      </c>
      <c r="S7" s="17" t="s">
        <v>401</v>
      </c>
      <c r="T7" s="24" t="s">
        <v>48</v>
      </c>
      <c r="U7" s="167" t="s">
        <v>49</v>
      </c>
      <c r="V7" s="95" t="s">
        <v>50</v>
      </c>
      <c r="W7" s="180" t="s">
        <v>36</v>
      </c>
      <c r="X7" s="388" t="s">
        <v>582</v>
      </c>
      <c r="Y7" s="229"/>
      <c r="Z7" s="172" t="s">
        <v>28</v>
      </c>
      <c r="AA7" s="173" t="s">
        <v>28</v>
      </c>
      <c r="AB7" s="156">
        <v>7</v>
      </c>
      <c r="AC7" s="174" t="s">
        <v>28</v>
      </c>
      <c r="AD7" s="92" t="s">
        <v>28</v>
      </c>
      <c r="AE7" s="155">
        <v>7</v>
      </c>
    </row>
    <row r="8" spans="1:31" s="15" customFormat="1" ht="51.75" customHeight="1">
      <c r="A8" s="41">
        <v>3</v>
      </c>
      <c r="B8" s="28" t="s">
        <v>52</v>
      </c>
      <c r="C8" s="17" t="s">
        <v>362</v>
      </c>
      <c r="D8" s="17" t="s">
        <v>217</v>
      </c>
      <c r="E8" s="25" t="s">
        <v>26</v>
      </c>
      <c r="F8" s="17" t="s">
        <v>45</v>
      </c>
      <c r="G8" s="260"/>
      <c r="H8" s="35"/>
      <c r="I8" s="35"/>
      <c r="J8" s="35"/>
      <c r="K8" s="25"/>
      <c r="L8" s="95">
        <v>5</v>
      </c>
      <c r="M8" s="17" t="s">
        <v>460</v>
      </c>
      <c r="N8" s="17" t="s">
        <v>46</v>
      </c>
      <c r="O8" s="86" t="s">
        <v>31</v>
      </c>
      <c r="P8" s="86" t="s">
        <v>47</v>
      </c>
      <c r="Q8" s="17" t="s">
        <v>445</v>
      </c>
      <c r="R8" s="17" t="s">
        <v>445</v>
      </c>
      <c r="S8" s="17" t="s">
        <v>401</v>
      </c>
      <c r="T8" s="24" t="s">
        <v>48</v>
      </c>
      <c r="U8" s="167" t="s">
        <v>49</v>
      </c>
      <c r="V8" s="95" t="s">
        <v>50</v>
      </c>
      <c r="W8" s="180" t="s">
        <v>36</v>
      </c>
      <c r="X8" s="388" t="s">
        <v>582</v>
      </c>
      <c r="Y8" s="229"/>
      <c r="Z8" s="172" t="s">
        <v>28</v>
      </c>
      <c r="AA8" s="173" t="s">
        <v>28</v>
      </c>
      <c r="AB8" s="156">
        <v>5</v>
      </c>
      <c r="AC8" s="174" t="s">
        <v>28</v>
      </c>
      <c r="AD8" s="92" t="s">
        <v>28</v>
      </c>
      <c r="AE8" s="155">
        <v>5</v>
      </c>
    </row>
    <row r="9" spans="1:31" s="15" customFormat="1" ht="51.75" customHeight="1">
      <c r="A9" s="41">
        <v>4</v>
      </c>
      <c r="B9" s="28" t="s">
        <v>53</v>
      </c>
      <c r="C9" s="17" t="s">
        <v>54</v>
      </c>
      <c r="D9" s="18" t="s">
        <v>55</v>
      </c>
      <c r="E9" s="18" t="s">
        <v>44</v>
      </c>
      <c r="F9" s="17" t="s">
        <v>56</v>
      </c>
      <c r="G9" s="239"/>
      <c r="H9" s="240"/>
      <c r="I9" s="240"/>
      <c r="J9" s="19" t="s">
        <v>57</v>
      </c>
      <c r="K9" s="18"/>
      <c r="L9" s="95">
        <v>119</v>
      </c>
      <c r="M9" s="17" t="s">
        <v>391</v>
      </c>
      <c r="N9" s="18" t="s">
        <v>46</v>
      </c>
      <c r="O9" s="86" t="s">
        <v>58</v>
      </c>
      <c r="P9" s="86" t="s">
        <v>462</v>
      </c>
      <c r="Q9" s="17" t="s">
        <v>461</v>
      </c>
      <c r="R9" s="17" t="s">
        <v>466</v>
      </c>
      <c r="S9" s="17" t="s">
        <v>401</v>
      </c>
      <c r="T9" s="24" t="s">
        <v>59</v>
      </c>
      <c r="U9" s="167" t="s">
        <v>49</v>
      </c>
      <c r="V9" s="95" t="s">
        <v>60</v>
      </c>
      <c r="W9" s="180" t="s">
        <v>421</v>
      </c>
      <c r="X9" s="388" t="s">
        <v>585</v>
      </c>
      <c r="Y9" s="229"/>
      <c r="Z9" s="172" t="s">
        <v>28</v>
      </c>
      <c r="AA9" s="173">
        <v>45</v>
      </c>
      <c r="AB9" s="156">
        <v>119</v>
      </c>
      <c r="AC9" s="174" t="s">
        <v>28</v>
      </c>
      <c r="AD9" s="92">
        <v>45</v>
      </c>
      <c r="AE9" s="155">
        <v>119</v>
      </c>
    </row>
    <row r="10" spans="1:51" s="15" customFormat="1" ht="89.25">
      <c r="A10" s="41">
        <v>5</v>
      </c>
      <c r="B10" s="28" t="s">
        <v>61</v>
      </c>
      <c r="C10" s="17" t="s">
        <v>587</v>
      </c>
      <c r="D10" s="18" t="s">
        <v>219</v>
      </c>
      <c r="E10" s="18" t="s">
        <v>44</v>
      </c>
      <c r="F10" s="17" t="s">
        <v>45</v>
      </c>
      <c r="G10" s="239">
        <v>79</v>
      </c>
      <c r="H10" s="240">
        <v>1000</v>
      </c>
      <c r="I10" s="240">
        <v>100</v>
      </c>
      <c r="J10" s="19" t="s">
        <v>40</v>
      </c>
      <c r="K10" s="18"/>
      <c r="L10" s="95">
        <v>180</v>
      </c>
      <c r="M10" s="17" t="s">
        <v>507</v>
      </c>
      <c r="N10" s="18" t="s">
        <v>46</v>
      </c>
      <c r="O10" s="86" t="s">
        <v>31</v>
      </c>
      <c r="P10" s="86" t="s">
        <v>62</v>
      </c>
      <c r="Q10" s="17" t="s">
        <v>464</v>
      </c>
      <c r="R10" s="17" t="s">
        <v>467</v>
      </c>
      <c r="S10" s="17" t="s">
        <v>401</v>
      </c>
      <c r="T10" s="24" t="s">
        <v>59</v>
      </c>
      <c r="U10" s="167" t="s">
        <v>49</v>
      </c>
      <c r="V10" s="95" t="s">
        <v>50</v>
      </c>
      <c r="W10" s="180" t="s">
        <v>36</v>
      </c>
      <c r="X10" s="388" t="s">
        <v>582</v>
      </c>
      <c r="Y10" s="229"/>
      <c r="Z10" s="172">
        <v>79</v>
      </c>
      <c r="AA10" s="173" t="s">
        <v>40</v>
      </c>
      <c r="AB10" s="156">
        <v>180</v>
      </c>
      <c r="AC10" s="174">
        <v>79</v>
      </c>
      <c r="AD10" s="92" t="s">
        <v>40</v>
      </c>
      <c r="AE10" s="155">
        <v>180</v>
      </c>
      <c r="AF10" s="1"/>
      <c r="AG10" s="1"/>
      <c r="AH10" s="1"/>
      <c r="AI10" s="1"/>
      <c r="AJ10" s="1"/>
      <c r="AK10" s="1"/>
      <c r="AL10" s="1"/>
      <c r="AM10" s="1"/>
      <c r="AN10" s="1"/>
      <c r="AO10" s="1"/>
      <c r="AP10" s="1"/>
      <c r="AQ10" s="1"/>
      <c r="AR10" s="1"/>
      <c r="AS10" s="1"/>
      <c r="AT10" s="1"/>
      <c r="AU10" s="1"/>
      <c r="AV10" s="1"/>
      <c r="AW10" s="1"/>
      <c r="AX10" s="1"/>
      <c r="AY10" s="1"/>
    </row>
    <row r="11" spans="1:51" s="15" customFormat="1" ht="51">
      <c r="A11" s="41">
        <v>6</v>
      </c>
      <c r="B11" s="79" t="s">
        <v>67</v>
      </c>
      <c r="C11" s="103" t="s">
        <v>354</v>
      </c>
      <c r="D11" s="79" t="s">
        <v>212</v>
      </c>
      <c r="E11" s="18" t="s">
        <v>44</v>
      </c>
      <c r="F11" s="17" t="s">
        <v>68</v>
      </c>
      <c r="G11" s="239"/>
      <c r="H11" s="240"/>
      <c r="I11" s="240"/>
      <c r="J11" s="19" t="s">
        <v>69</v>
      </c>
      <c r="K11" s="34"/>
      <c r="L11" s="87">
        <v>107</v>
      </c>
      <c r="M11" s="268" t="s">
        <v>71</v>
      </c>
      <c r="N11" s="269" t="s">
        <v>46</v>
      </c>
      <c r="O11" s="309" t="s">
        <v>498</v>
      </c>
      <c r="P11" s="309" t="s">
        <v>497</v>
      </c>
      <c r="Q11" s="268" t="s">
        <v>396</v>
      </c>
      <c r="R11" s="268" t="s">
        <v>397</v>
      </c>
      <c r="S11" s="268" t="s">
        <v>403</v>
      </c>
      <c r="T11" s="108" t="s">
        <v>72</v>
      </c>
      <c r="U11" s="166" t="s">
        <v>614</v>
      </c>
      <c r="V11" s="183" t="s">
        <v>399</v>
      </c>
      <c r="W11" s="181" t="s">
        <v>422</v>
      </c>
      <c r="X11" s="389" t="s">
        <v>584</v>
      </c>
      <c r="Y11" s="230"/>
      <c r="Z11" s="172" t="s">
        <v>28</v>
      </c>
      <c r="AA11" s="173">
        <v>33</v>
      </c>
      <c r="AB11" s="156">
        <v>107</v>
      </c>
      <c r="AC11" s="174" t="s">
        <v>28</v>
      </c>
      <c r="AD11" s="92">
        <v>33</v>
      </c>
      <c r="AE11" s="155">
        <v>107</v>
      </c>
      <c r="AF11" s="215"/>
      <c r="AG11" s="215"/>
      <c r="AH11" s="215"/>
      <c r="AI11" s="215"/>
      <c r="AJ11" s="215"/>
      <c r="AK11" s="215"/>
      <c r="AL11" s="215"/>
      <c r="AM11" s="215"/>
      <c r="AN11" s="215"/>
      <c r="AO11" s="215"/>
      <c r="AP11" s="215"/>
      <c r="AQ11" s="215"/>
      <c r="AR11" s="215"/>
      <c r="AS11" s="215"/>
      <c r="AT11" s="215"/>
      <c r="AU11" s="215"/>
      <c r="AV11" s="215"/>
      <c r="AW11" s="1"/>
      <c r="AX11" s="1"/>
      <c r="AY11" s="1"/>
    </row>
    <row r="12" spans="1:51" s="15" customFormat="1" ht="69" customHeight="1">
      <c r="A12" s="41">
        <v>7</v>
      </c>
      <c r="B12" s="28" t="s">
        <v>73</v>
      </c>
      <c r="C12" s="17" t="s">
        <v>74</v>
      </c>
      <c r="D12" s="18" t="s">
        <v>75</v>
      </c>
      <c r="E12" s="18" t="s">
        <v>44</v>
      </c>
      <c r="F12" s="17" t="s">
        <v>50</v>
      </c>
      <c r="G12" s="239"/>
      <c r="H12" s="240"/>
      <c r="I12" s="240"/>
      <c r="J12" s="19" t="s">
        <v>40</v>
      </c>
      <c r="K12" s="18"/>
      <c r="L12" s="95">
        <v>26</v>
      </c>
      <c r="M12" s="17" t="s">
        <v>391</v>
      </c>
      <c r="N12" s="18" t="s">
        <v>46</v>
      </c>
      <c r="O12" s="86" t="s">
        <v>31</v>
      </c>
      <c r="P12" s="86" t="s">
        <v>76</v>
      </c>
      <c r="Q12" s="17" t="s">
        <v>461</v>
      </c>
      <c r="R12" s="17" t="s">
        <v>466</v>
      </c>
      <c r="S12" s="17" t="s">
        <v>401</v>
      </c>
      <c r="T12" s="24" t="s">
        <v>48</v>
      </c>
      <c r="U12" s="18" t="s">
        <v>388</v>
      </c>
      <c r="V12" s="273" t="s">
        <v>50</v>
      </c>
      <c r="W12" s="181" t="s">
        <v>36</v>
      </c>
      <c r="X12" s="389" t="s">
        <v>581</v>
      </c>
      <c r="Y12" s="230"/>
      <c r="Z12" s="172" t="s">
        <v>28</v>
      </c>
      <c r="AA12" s="173" t="s">
        <v>40</v>
      </c>
      <c r="AB12" s="156">
        <v>26</v>
      </c>
      <c r="AC12" s="174" t="s">
        <v>28</v>
      </c>
      <c r="AD12" s="92" t="s">
        <v>40</v>
      </c>
      <c r="AE12" s="155">
        <v>26</v>
      </c>
      <c r="AF12" s="215"/>
      <c r="AG12" s="215"/>
      <c r="AH12" s="215"/>
      <c r="AI12" s="215"/>
      <c r="AJ12" s="215"/>
      <c r="AK12" s="215"/>
      <c r="AL12" s="215"/>
      <c r="AM12" s="215"/>
      <c r="AN12" s="215"/>
      <c r="AO12" s="215"/>
      <c r="AP12" s="215"/>
      <c r="AQ12" s="215"/>
      <c r="AR12" s="215"/>
      <c r="AS12" s="215"/>
      <c r="AT12" s="215"/>
      <c r="AU12" s="215"/>
      <c r="AV12" s="215"/>
      <c r="AW12" s="1"/>
      <c r="AX12" s="1"/>
      <c r="AY12" s="1"/>
    </row>
    <row r="13" spans="1:51" s="94" customFormat="1" ht="72" customHeight="1">
      <c r="A13" s="41">
        <v>8</v>
      </c>
      <c r="B13" s="28" t="s">
        <v>77</v>
      </c>
      <c r="C13" s="17" t="s">
        <v>74</v>
      </c>
      <c r="D13" s="18" t="s">
        <v>78</v>
      </c>
      <c r="E13" s="18" t="s">
        <v>26</v>
      </c>
      <c r="F13" s="17" t="s">
        <v>50</v>
      </c>
      <c r="G13" s="239"/>
      <c r="H13" s="240"/>
      <c r="I13" s="240"/>
      <c r="J13" s="88" t="s">
        <v>307</v>
      </c>
      <c r="K13" s="18"/>
      <c r="L13" s="95">
        <v>147</v>
      </c>
      <c r="M13" s="17" t="s">
        <v>391</v>
      </c>
      <c r="N13" s="18" t="s">
        <v>46</v>
      </c>
      <c r="O13" s="86" t="s">
        <v>31</v>
      </c>
      <c r="P13" s="86" t="s">
        <v>80</v>
      </c>
      <c r="Q13" s="17" t="s">
        <v>461</v>
      </c>
      <c r="R13" s="17" t="s">
        <v>466</v>
      </c>
      <c r="S13" s="17" t="s">
        <v>401</v>
      </c>
      <c r="T13" s="24" t="s">
        <v>59</v>
      </c>
      <c r="U13" s="18" t="s">
        <v>453</v>
      </c>
      <c r="V13" s="273" t="s">
        <v>50</v>
      </c>
      <c r="W13" s="181" t="s">
        <v>36</v>
      </c>
      <c r="X13" s="389" t="s">
        <v>581</v>
      </c>
      <c r="Y13" s="231"/>
      <c r="Z13" s="172" t="s">
        <v>28</v>
      </c>
      <c r="AA13" s="173">
        <v>49</v>
      </c>
      <c r="AB13" s="156">
        <v>147</v>
      </c>
      <c r="AC13" s="174" t="s">
        <v>28</v>
      </c>
      <c r="AD13" s="92">
        <v>49</v>
      </c>
      <c r="AE13" s="155">
        <v>147</v>
      </c>
      <c r="AF13" s="216"/>
      <c r="AG13" s="216"/>
      <c r="AH13" s="216"/>
      <c r="AI13" s="216"/>
      <c r="AJ13" s="216"/>
      <c r="AK13" s="216"/>
      <c r="AL13" s="216"/>
      <c r="AM13" s="216"/>
      <c r="AN13" s="216"/>
      <c r="AO13" s="216"/>
      <c r="AP13" s="216"/>
      <c r="AQ13" s="216"/>
      <c r="AR13" s="216"/>
      <c r="AS13" s="216"/>
      <c r="AT13" s="216"/>
      <c r="AU13" s="216"/>
      <c r="AV13" s="216"/>
      <c r="AW13" s="216"/>
      <c r="AX13" s="216"/>
      <c r="AY13" s="216"/>
    </row>
    <row r="14" spans="1:51" s="15" customFormat="1" ht="104.25" customHeight="1">
      <c r="A14" s="41">
        <v>9</v>
      </c>
      <c r="B14" s="28" t="s">
        <v>81</v>
      </c>
      <c r="C14" s="17" t="s">
        <v>519</v>
      </c>
      <c r="D14" s="18" t="s">
        <v>573</v>
      </c>
      <c r="E14" s="18" t="s">
        <v>44</v>
      </c>
      <c r="F14" s="17" t="s">
        <v>562</v>
      </c>
      <c r="G14" s="239">
        <v>15</v>
      </c>
      <c r="H14" s="240">
        <v>1100</v>
      </c>
      <c r="I14" s="240">
        <v>100</v>
      </c>
      <c r="J14" s="19" t="s">
        <v>40</v>
      </c>
      <c r="K14" s="18"/>
      <c r="L14" s="95">
        <v>41</v>
      </c>
      <c r="M14" s="17" t="s">
        <v>469</v>
      </c>
      <c r="N14" s="18" t="s">
        <v>46</v>
      </c>
      <c r="O14" s="86" t="s">
        <v>31</v>
      </c>
      <c r="P14" s="86" t="s">
        <v>468</v>
      </c>
      <c r="Q14" s="17" t="s">
        <v>464</v>
      </c>
      <c r="R14" s="17" t="s">
        <v>467</v>
      </c>
      <c r="S14" s="17" t="s">
        <v>401</v>
      </c>
      <c r="T14" s="24" t="s">
        <v>59</v>
      </c>
      <c r="U14" s="18" t="s">
        <v>453</v>
      </c>
      <c r="V14" s="273" t="s">
        <v>50</v>
      </c>
      <c r="W14" s="181" t="s">
        <v>36</v>
      </c>
      <c r="X14" s="389"/>
      <c r="Y14" s="231"/>
      <c r="Z14" s="172">
        <v>15</v>
      </c>
      <c r="AA14" s="173" t="s">
        <v>40</v>
      </c>
      <c r="AB14" s="156">
        <v>41</v>
      </c>
      <c r="AC14" s="174">
        <v>15</v>
      </c>
      <c r="AD14" s="92" t="s">
        <v>40</v>
      </c>
      <c r="AE14" s="155">
        <v>41</v>
      </c>
      <c r="AF14" s="1"/>
      <c r="AG14" s="1"/>
      <c r="AH14" s="1"/>
      <c r="AI14" s="1"/>
      <c r="AJ14" s="1"/>
      <c r="AK14" s="1"/>
      <c r="AL14" s="1"/>
      <c r="AM14" s="1"/>
      <c r="AN14" s="1"/>
      <c r="AO14" s="1"/>
      <c r="AP14" s="1"/>
      <c r="AQ14" s="1"/>
      <c r="AR14" s="1"/>
      <c r="AS14" s="1"/>
      <c r="AT14" s="1"/>
      <c r="AU14" s="1"/>
      <c r="AV14" s="1"/>
      <c r="AW14" s="1"/>
      <c r="AX14" s="1"/>
      <c r="AY14" s="1"/>
    </row>
    <row r="15" spans="1:31" s="15" customFormat="1" ht="63.75">
      <c r="A15" s="41">
        <v>10</v>
      </c>
      <c r="B15" s="28" t="s">
        <v>407</v>
      </c>
      <c r="C15" s="17" t="s">
        <v>364</v>
      </c>
      <c r="D15" s="18" t="s">
        <v>83</v>
      </c>
      <c r="E15" s="18" t="s">
        <v>44</v>
      </c>
      <c r="F15" s="17" t="s">
        <v>84</v>
      </c>
      <c r="G15" s="239"/>
      <c r="H15" s="240"/>
      <c r="I15" s="240"/>
      <c r="J15" s="19" t="s">
        <v>218</v>
      </c>
      <c r="K15" s="317" t="s">
        <v>79</v>
      </c>
      <c r="L15" s="95">
        <v>120</v>
      </c>
      <c r="M15" s="17" t="s">
        <v>391</v>
      </c>
      <c r="N15" s="18" t="s">
        <v>46</v>
      </c>
      <c r="O15" s="86" t="s">
        <v>31</v>
      </c>
      <c r="P15" s="86" t="s">
        <v>85</v>
      </c>
      <c r="Q15" s="17" t="s">
        <v>461</v>
      </c>
      <c r="R15" s="17" t="s">
        <v>466</v>
      </c>
      <c r="S15" s="17" t="s">
        <v>401</v>
      </c>
      <c r="T15" s="24" t="s">
        <v>59</v>
      </c>
      <c r="U15" s="18" t="s">
        <v>454</v>
      </c>
      <c r="V15" s="273" t="s">
        <v>50</v>
      </c>
      <c r="W15" s="181" t="s">
        <v>36</v>
      </c>
      <c r="X15" s="389" t="s">
        <v>580</v>
      </c>
      <c r="Y15" s="231"/>
      <c r="Z15" s="172" t="s">
        <v>28</v>
      </c>
      <c r="AA15" s="173">
        <v>39</v>
      </c>
      <c r="AB15" s="156">
        <v>120</v>
      </c>
      <c r="AC15" s="174" t="s">
        <v>28</v>
      </c>
      <c r="AD15" s="92">
        <v>39</v>
      </c>
      <c r="AE15" s="155">
        <v>120</v>
      </c>
    </row>
    <row r="16" spans="1:31" s="15" customFormat="1" ht="76.5" customHeight="1">
      <c r="A16" s="41">
        <v>11</v>
      </c>
      <c r="B16" s="28" t="s">
        <v>90</v>
      </c>
      <c r="C16" s="17" t="s">
        <v>517</v>
      </c>
      <c r="D16" s="18" t="s">
        <v>283</v>
      </c>
      <c r="E16" s="18" t="s">
        <v>91</v>
      </c>
      <c r="F16" s="17" t="s">
        <v>562</v>
      </c>
      <c r="G16" s="239">
        <v>23.2</v>
      </c>
      <c r="H16" s="240">
        <v>900</v>
      </c>
      <c r="I16" s="240">
        <v>70</v>
      </c>
      <c r="J16" s="19"/>
      <c r="K16" s="18"/>
      <c r="L16" s="95">
        <v>48</v>
      </c>
      <c r="M16" s="17" t="s">
        <v>470</v>
      </c>
      <c r="N16" s="18" t="s">
        <v>46</v>
      </c>
      <c r="O16" s="86" t="s">
        <v>493</v>
      </c>
      <c r="P16" s="86" t="s">
        <v>496</v>
      </c>
      <c r="Q16" s="17" t="s">
        <v>467</v>
      </c>
      <c r="R16" s="17" t="s">
        <v>92</v>
      </c>
      <c r="S16" s="17" t="s">
        <v>92</v>
      </c>
      <c r="T16" s="24" t="s">
        <v>93</v>
      </c>
      <c r="U16" s="167" t="s">
        <v>389</v>
      </c>
      <c r="V16" s="95" t="s">
        <v>562</v>
      </c>
      <c r="W16" s="180" t="s">
        <v>423</v>
      </c>
      <c r="X16" s="388"/>
      <c r="Y16" s="229"/>
      <c r="Z16" s="172"/>
      <c r="AA16" s="173"/>
      <c r="AB16" s="156"/>
      <c r="AC16" s="174">
        <v>23.2</v>
      </c>
      <c r="AD16" s="92" t="s">
        <v>28</v>
      </c>
      <c r="AE16" s="155">
        <v>48</v>
      </c>
    </row>
    <row r="17" spans="1:31" s="15" customFormat="1" ht="84.75" customHeight="1">
      <c r="A17" s="41">
        <v>12</v>
      </c>
      <c r="B17" s="28" t="s">
        <v>215</v>
      </c>
      <c r="C17" s="144" t="s">
        <v>425</v>
      </c>
      <c r="D17" s="17" t="s">
        <v>577</v>
      </c>
      <c r="E17" s="18" t="s">
        <v>26</v>
      </c>
      <c r="F17" s="17" t="s">
        <v>570</v>
      </c>
      <c r="G17" s="362">
        <v>26</v>
      </c>
      <c r="H17" s="363">
        <v>700</v>
      </c>
      <c r="I17" s="363">
        <v>90</v>
      </c>
      <c r="J17" s="363" t="s">
        <v>115</v>
      </c>
      <c r="K17" s="18" t="s">
        <v>426</v>
      </c>
      <c r="L17" s="387">
        <v>5</v>
      </c>
      <c r="M17" s="270" t="s">
        <v>431</v>
      </c>
      <c r="N17" s="271" t="s">
        <v>46</v>
      </c>
      <c r="O17" s="102" t="s">
        <v>404</v>
      </c>
      <c r="P17" s="272" t="s">
        <v>116</v>
      </c>
      <c r="Q17" s="102" t="s">
        <v>398</v>
      </c>
      <c r="R17" s="102" t="s">
        <v>401</v>
      </c>
      <c r="S17" s="102" t="s">
        <v>110</v>
      </c>
      <c r="T17" s="227" t="s">
        <v>48</v>
      </c>
      <c r="U17" s="167" t="s">
        <v>427</v>
      </c>
      <c r="V17" s="185" t="s">
        <v>378</v>
      </c>
      <c r="W17" s="220" t="s">
        <v>36</v>
      </c>
      <c r="X17" s="398" t="s">
        <v>578</v>
      </c>
      <c r="Y17" s="232"/>
      <c r="Z17" s="172"/>
      <c r="AA17" s="173"/>
      <c r="AB17" s="156">
        <v>5</v>
      </c>
      <c r="AC17" s="174"/>
      <c r="AD17" s="92"/>
      <c r="AE17" s="155">
        <v>5</v>
      </c>
    </row>
    <row r="18" spans="1:31" s="15" customFormat="1" ht="51.75" customHeight="1">
      <c r="A18" s="41">
        <v>13</v>
      </c>
      <c r="B18" s="28" t="s">
        <v>213</v>
      </c>
      <c r="C18" s="17" t="s">
        <v>449</v>
      </c>
      <c r="D18" s="17" t="s">
        <v>120</v>
      </c>
      <c r="E18" s="18" t="s">
        <v>26</v>
      </c>
      <c r="F18" s="17" t="s">
        <v>569</v>
      </c>
      <c r="G18" s="262"/>
      <c r="H18" s="241"/>
      <c r="I18" s="241"/>
      <c r="J18" s="126" t="s">
        <v>159</v>
      </c>
      <c r="K18" s="126"/>
      <c r="L18" s="95">
        <v>157</v>
      </c>
      <c r="M18" s="95" t="s">
        <v>70</v>
      </c>
      <c r="N18" s="18" t="s">
        <v>46</v>
      </c>
      <c r="O18" s="270" t="s">
        <v>121</v>
      </c>
      <c r="P18" s="315" t="s">
        <v>36</v>
      </c>
      <c r="Q18" s="254" t="s">
        <v>405</v>
      </c>
      <c r="R18" s="254" t="s">
        <v>405</v>
      </c>
      <c r="S18" s="254" t="s">
        <v>391</v>
      </c>
      <c r="T18" s="91" t="s">
        <v>214</v>
      </c>
      <c r="U18" s="169" t="s">
        <v>514</v>
      </c>
      <c r="V18" s="95" t="s">
        <v>569</v>
      </c>
      <c r="W18" s="180" t="s">
        <v>36</v>
      </c>
      <c r="X18" s="388"/>
      <c r="Y18" s="229"/>
      <c r="Z18" s="172"/>
      <c r="AA18" s="173"/>
      <c r="AB18" s="156"/>
      <c r="AC18" s="174" t="s">
        <v>28</v>
      </c>
      <c r="AD18" s="92">
        <v>50</v>
      </c>
      <c r="AE18" s="155">
        <v>157</v>
      </c>
    </row>
    <row r="19" spans="1:31" s="15" customFormat="1" ht="58.5" customHeight="1">
      <c r="A19" s="41">
        <v>14</v>
      </c>
      <c r="B19" s="28" t="s">
        <v>123</v>
      </c>
      <c r="C19" s="17" t="s">
        <v>124</v>
      </c>
      <c r="D19" s="18" t="s">
        <v>125</v>
      </c>
      <c r="E19" s="18" t="s">
        <v>91</v>
      </c>
      <c r="F19" s="17" t="s">
        <v>118</v>
      </c>
      <c r="G19" s="239">
        <v>0.35</v>
      </c>
      <c r="H19" s="240">
        <v>500</v>
      </c>
      <c r="I19" s="240">
        <v>64</v>
      </c>
      <c r="J19" s="19"/>
      <c r="K19" s="18"/>
      <c r="L19" s="44">
        <v>0.9</v>
      </c>
      <c r="M19" s="95" t="s">
        <v>391</v>
      </c>
      <c r="N19" s="18" t="s">
        <v>46</v>
      </c>
      <c r="O19" s="185" t="s">
        <v>31</v>
      </c>
      <c r="P19" s="185" t="s">
        <v>126</v>
      </c>
      <c r="Q19" s="95" t="s">
        <v>33</v>
      </c>
      <c r="R19" s="251" t="s">
        <v>36</v>
      </c>
      <c r="S19" s="251" t="s">
        <v>36</v>
      </c>
      <c r="T19" s="100">
        <v>42278</v>
      </c>
      <c r="U19" s="169" t="s">
        <v>127</v>
      </c>
      <c r="V19" s="95" t="s">
        <v>118</v>
      </c>
      <c r="W19" s="180" t="s">
        <v>36</v>
      </c>
      <c r="X19" s="388"/>
      <c r="Y19" s="229"/>
      <c r="Z19" s="172">
        <v>0.35</v>
      </c>
      <c r="AA19" s="173" t="s">
        <v>28</v>
      </c>
      <c r="AB19" s="156">
        <v>0.9</v>
      </c>
      <c r="AC19" s="174">
        <v>0.35</v>
      </c>
      <c r="AD19" s="92" t="s">
        <v>28</v>
      </c>
      <c r="AE19" s="155">
        <v>0.9</v>
      </c>
    </row>
    <row r="20" spans="1:31" ht="38.25">
      <c r="A20" s="41">
        <v>15</v>
      </c>
      <c r="B20" s="26" t="s">
        <v>128</v>
      </c>
      <c r="C20" s="17" t="s">
        <v>515</v>
      </c>
      <c r="D20" s="79" t="s">
        <v>129</v>
      </c>
      <c r="E20" s="18" t="s">
        <v>26</v>
      </c>
      <c r="F20" s="103" t="s">
        <v>96</v>
      </c>
      <c r="G20" s="263">
        <v>26</v>
      </c>
      <c r="H20" s="117">
        <v>400</v>
      </c>
      <c r="I20" s="117">
        <v>80</v>
      </c>
      <c r="J20" s="126"/>
      <c r="K20" s="27"/>
      <c r="L20" s="109">
        <v>33</v>
      </c>
      <c r="M20" s="95" t="s">
        <v>70</v>
      </c>
      <c r="N20" s="79" t="s">
        <v>46</v>
      </c>
      <c r="O20" s="185" t="s">
        <v>130</v>
      </c>
      <c r="P20" s="185" t="s">
        <v>36</v>
      </c>
      <c r="Q20" s="95" t="s">
        <v>36</v>
      </c>
      <c r="R20" s="95" t="s">
        <v>36</v>
      </c>
      <c r="S20" s="95" t="s">
        <v>36</v>
      </c>
      <c r="T20" s="91" t="s">
        <v>122</v>
      </c>
      <c r="U20" s="169" t="s">
        <v>131</v>
      </c>
      <c r="V20" s="95" t="s">
        <v>96</v>
      </c>
      <c r="W20" s="180" t="s">
        <v>36</v>
      </c>
      <c r="X20" s="388"/>
      <c r="Y20" s="229"/>
      <c r="Z20" s="172"/>
      <c r="AA20" s="173"/>
      <c r="AB20" s="156"/>
      <c r="AC20" s="174">
        <v>26</v>
      </c>
      <c r="AD20" s="92" t="s">
        <v>28</v>
      </c>
      <c r="AE20" s="155">
        <v>33</v>
      </c>
    </row>
    <row r="21" spans="1:31" ht="38.25">
      <c r="A21" s="41">
        <v>16</v>
      </c>
      <c r="B21" s="26" t="s">
        <v>132</v>
      </c>
      <c r="C21" s="103" t="s">
        <v>516</v>
      </c>
      <c r="D21" s="79" t="s">
        <v>133</v>
      </c>
      <c r="E21" s="18" t="s">
        <v>26</v>
      </c>
      <c r="F21" s="103" t="s">
        <v>96</v>
      </c>
      <c r="G21" s="263">
        <v>62</v>
      </c>
      <c r="H21" s="117">
        <v>500</v>
      </c>
      <c r="I21" s="117">
        <v>80</v>
      </c>
      <c r="J21" s="126"/>
      <c r="K21" s="27"/>
      <c r="L21" s="109">
        <v>88</v>
      </c>
      <c r="M21" s="95" t="s">
        <v>70</v>
      </c>
      <c r="N21" s="79" t="s">
        <v>46</v>
      </c>
      <c r="O21" s="185" t="s">
        <v>130</v>
      </c>
      <c r="P21" s="185" t="s">
        <v>36</v>
      </c>
      <c r="Q21" s="95" t="s">
        <v>36</v>
      </c>
      <c r="R21" s="95" t="s">
        <v>36</v>
      </c>
      <c r="S21" s="95" t="s">
        <v>36</v>
      </c>
      <c r="T21" s="91" t="s">
        <v>122</v>
      </c>
      <c r="U21" s="169" t="s">
        <v>134</v>
      </c>
      <c r="V21" s="95" t="s">
        <v>96</v>
      </c>
      <c r="W21" s="180" t="s">
        <v>36</v>
      </c>
      <c r="X21" s="388"/>
      <c r="Y21" s="229"/>
      <c r="Z21" s="172"/>
      <c r="AA21" s="173"/>
      <c r="AB21" s="156"/>
      <c r="AC21" s="174">
        <v>62</v>
      </c>
      <c r="AD21" s="92" t="s">
        <v>28</v>
      </c>
      <c r="AE21" s="155">
        <v>88</v>
      </c>
    </row>
    <row r="22" spans="1:31" ht="38.25">
      <c r="A22" s="41">
        <v>17</v>
      </c>
      <c r="B22" s="26" t="s">
        <v>140</v>
      </c>
      <c r="C22" s="103" t="s">
        <v>526</v>
      </c>
      <c r="D22" s="103" t="s">
        <v>141</v>
      </c>
      <c r="E22" s="18" t="s">
        <v>26</v>
      </c>
      <c r="F22" s="103" t="s">
        <v>96</v>
      </c>
      <c r="G22" s="261"/>
      <c r="H22" s="126"/>
      <c r="I22" s="126"/>
      <c r="J22" s="126"/>
      <c r="K22" s="89" t="s">
        <v>142</v>
      </c>
      <c r="L22" s="109">
        <v>6</v>
      </c>
      <c r="M22" s="95" t="s">
        <v>70</v>
      </c>
      <c r="N22" s="79" t="s">
        <v>46</v>
      </c>
      <c r="O22" s="185" t="s">
        <v>130</v>
      </c>
      <c r="P22" s="185" t="s">
        <v>36</v>
      </c>
      <c r="Q22" s="95" t="s">
        <v>36</v>
      </c>
      <c r="R22" s="95" t="s">
        <v>36</v>
      </c>
      <c r="S22" s="95" t="s">
        <v>36</v>
      </c>
      <c r="T22" s="91" t="s">
        <v>122</v>
      </c>
      <c r="U22" s="169" t="s">
        <v>131</v>
      </c>
      <c r="V22" s="95" t="s">
        <v>96</v>
      </c>
      <c r="W22" s="180" t="s">
        <v>36</v>
      </c>
      <c r="X22" s="388"/>
      <c r="Y22" s="229"/>
      <c r="Z22" s="172"/>
      <c r="AA22" s="173"/>
      <c r="AB22" s="156"/>
      <c r="AC22" s="174" t="s">
        <v>28</v>
      </c>
      <c r="AD22" s="92" t="s">
        <v>28</v>
      </c>
      <c r="AE22" s="155">
        <v>6</v>
      </c>
    </row>
    <row r="23" spans="1:31" ht="38.25">
      <c r="A23" s="41">
        <v>18</v>
      </c>
      <c r="B23" s="26" t="s">
        <v>143</v>
      </c>
      <c r="C23" s="79" t="s">
        <v>527</v>
      </c>
      <c r="D23" s="79" t="s">
        <v>313</v>
      </c>
      <c r="E23" s="18" t="s">
        <v>26</v>
      </c>
      <c r="F23" s="103" t="s">
        <v>96</v>
      </c>
      <c r="G23" s="261"/>
      <c r="H23" s="126"/>
      <c r="I23" s="126"/>
      <c r="J23" s="126"/>
      <c r="K23" s="89" t="s">
        <v>142</v>
      </c>
      <c r="L23" s="109">
        <v>6</v>
      </c>
      <c r="M23" s="95" t="s">
        <v>70</v>
      </c>
      <c r="N23" s="79" t="s">
        <v>46</v>
      </c>
      <c r="O23" s="185" t="s">
        <v>130</v>
      </c>
      <c r="P23" s="185" t="s">
        <v>36</v>
      </c>
      <c r="Q23" s="95" t="s">
        <v>36</v>
      </c>
      <c r="R23" s="95" t="s">
        <v>36</v>
      </c>
      <c r="S23" s="95" t="s">
        <v>36</v>
      </c>
      <c r="T23" s="91" t="s">
        <v>122</v>
      </c>
      <c r="U23" s="169" t="s">
        <v>134</v>
      </c>
      <c r="V23" s="95" t="s">
        <v>96</v>
      </c>
      <c r="W23" s="180" t="s">
        <v>36</v>
      </c>
      <c r="X23" s="388"/>
      <c r="Y23" s="229"/>
      <c r="Z23" s="172"/>
      <c r="AA23" s="173"/>
      <c r="AB23" s="156"/>
      <c r="AC23" s="174" t="s">
        <v>28</v>
      </c>
      <c r="AD23" s="92" t="s">
        <v>28</v>
      </c>
      <c r="AE23" s="155">
        <v>6</v>
      </c>
    </row>
    <row r="24" spans="1:31" ht="45.75" customHeight="1">
      <c r="A24" s="41">
        <v>19</v>
      </c>
      <c r="B24" s="26" t="s">
        <v>144</v>
      </c>
      <c r="C24" s="86" t="s">
        <v>368</v>
      </c>
      <c r="D24" s="34" t="s">
        <v>145</v>
      </c>
      <c r="E24" s="18" t="s">
        <v>26</v>
      </c>
      <c r="F24" s="17" t="s">
        <v>27</v>
      </c>
      <c r="G24" s="239" t="s">
        <v>28</v>
      </c>
      <c r="H24" s="240" t="s">
        <v>28</v>
      </c>
      <c r="I24" s="240" t="s">
        <v>28</v>
      </c>
      <c r="J24" s="19" t="s">
        <v>28</v>
      </c>
      <c r="K24" s="34" t="s">
        <v>146</v>
      </c>
      <c r="L24" s="87">
        <v>7</v>
      </c>
      <c r="M24" s="87" t="s">
        <v>70</v>
      </c>
      <c r="N24" s="34" t="s">
        <v>46</v>
      </c>
      <c r="O24" s="310" t="s">
        <v>31</v>
      </c>
      <c r="P24" s="310" t="s">
        <v>147</v>
      </c>
      <c r="Q24" s="183" t="s">
        <v>405</v>
      </c>
      <c r="R24" s="183" t="s">
        <v>391</v>
      </c>
      <c r="S24" s="183" t="s">
        <v>406</v>
      </c>
      <c r="T24" s="84">
        <v>2018</v>
      </c>
      <c r="U24" s="166" t="s">
        <v>148</v>
      </c>
      <c r="V24" s="87" t="s">
        <v>35</v>
      </c>
      <c r="W24" s="181" t="s">
        <v>36</v>
      </c>
      <c r="X24" s="389"/>
      <c r="Y24" s="231"/>
      <c r="Z24" s="172" t="s">
        <v>28</v>
      </c>
      <c r="AA24" s="173" t="s">
        <v>28</v>
      </c>
      <c r="AB24" s="156">
        <v>7</v>
      </c>
      <c r="AC24" s="174" t="s">
        <v>28</v>
      </c>
      <c r="AD24" s="92" t="s">
        <v>28</v>
      </c>
      <c r="AE24" s="155">
        <v>7</v>
      </c>
    </row>
    <row r="25" spans="1:31" ht="33" customHeight="1">
      <c r="A25" s="41">
        <v>20</v>
      </c>
      <c r="B25" s="26" t="s">
        <v>149</v>
      </c>
      <c r="C25" s="258" t="s">
        <v>369</v>
      </c>
      <c r="D25" s="274" t="s">
        <v>150</v>
      </c>
      <c r="E25" s="275" t="s">
        <v>26</v>
      </c>
      <c r="F25" s="258" t="s">
        <v>27</v>
      </c>
      <c r="G25" s="276" t="s">
        <v>28</v>
      </c>
      <c r="H25" s="277" t="s">
        <v>28</v>
      </c>
      <c r="I25" s="277" t="s">
        <v>28</v>
      </c>
      <c r="J25" s="278" t="s">
        <v>28</v>
      </c>
      <c r="K25" s="274" t="s">
        <v>146</v>
      </c>
      <c r="L25" s="279">
        <v>7</v>
      </c>
      <c r="M25" s="279" t="s">
        <v>70</v>
      </c>
      <c r="N25" s="274" t="s">
        <v>46</v>
      </c>
      <c r="O25" s="311" t="s">
        <v>130</v>
      </c>
      <c r="P25" s="316" t="s">
        <v>36</v>
      </c>
      <c r="Q25" s="280" t="s">
        <v>36</v>
      </c>
      <c r="R25" s="280" t="s">
        <v>405</v>
      </c>
      <c r="S25" s="280" t="s">
        <v>391</v>
      </c>
      <c r="T25" s="281">
        <v>2020</v>
      </c>
      <c r="U25" s="282" t="s">
        <v>148</v>
      </c>
      <c r="V25" s="279" t="s">
        <v>35</v>
      </c>
      <c r="W25" s="181" t="s">
        <v>36</v>
      </c>
      <c r="X25" s="389"/>
      <c r="Y25" s="231"/>
      <c r="Z25" s="172" t="s">
        <v>28</v>
      </c>
      <c r="AA25" s="173" t="s">
        <v>28</v>
      </c>
      <c r="AB25" s="156">
        <v>7</v>
      </c>
      <c r="AC25" s="174" t="s">
        <v>28</v>
      </c>
      <c r="AD25" s="92" t="s">
        <v>28</v>
      </c>
      <c r="AE25" s="155">
        <v>7</v>
      </c>
    </row>
    <row r="26" spans="1:31" ht="83.25" customHeight="1">
      <c r="A26" s="41">
        <v>21</v>
      </c>
      <c r="B26" s="26" t="s">
        <v>220</v>
      </c>
      <c r="C26" s="17" t="s">
        <v>455</v>
      </c>
      <c r="D26" s="18" t="s">
        <v>221</v>
      </c>
      <c r="E26" s="25" t="s">
        <v>26</v>
      </c>
      <c r="F26" s="17" t="s">
        <v>559</v>
      </c>
      <c r="G26" s="260"/>
      <c r="H26" s="35"/>
      <c r="I26" s="35"/>
      <c r="J26" s="36" t="s">
        <v>218</v>
      </c>
      <c r="K26" s="18" t="s">
        <v>222</v>
      </c>
      <c r="L26" s="95">
        <v>142</v>
      </c>
      <c r="M26" s="17" t="s">
        <v>472</v>
      </c>
      <c r="N26" s="34" t="s">
        <v>46</v>
      </c>
      <c r="O26" s="86" t="s">
        <v>493</v>
      </c>
      <c r="P26" s="86" t="s">
        <v>495</v>
      </c>
      <c r="Q26" s="17" t="s">
        <v>414</v>
      </c>
      <c r="R26" s="17" t="s">
        <v>471</v>
      </c>
      <c r="S26" s="17" t="s">
        <v>474</v>
      </c>
      <c r="T26" s="24" t="s">
        <v>223</v>
      </c>
      <c r="U26" s="18" t="s">
        <v>389</v>
      </c>
      <c r="V26" s="95" t="s">
        <v>562</v>
      </c>
      <c r="W26" s="180" t="s">
        <v>424</v>
      </c>
      <c r="X26" s="388" t="s">
        <v>583</v>
      </c>
      <c r="Y26" s="233"/>
      <c r="Z26" s="172" t="s">
        <v>28</v>
      </c>
      <c r="AA26" s="173">
        <v>39</v>
      </c>
      <c r="AB26" s="156">
        <v>142</v>
      </c>
      <c r="AC26" s="174" t="s">
        <v>28</v>
      </c>
      <c r="AD26" s="92">
        <v>39</v>
      </c>
      <c r="AE26" s="155">
        <v>142</v>
      </c>
    </row>
    <row r="27" spans="1:31" ht="81.75" customHeight="1">
      <c r="A27" s="41">
        <v>22</v>
      </c>
      <c r="B27" s="26" t="s">
        <v>224</v>
      </c>
      <c r="C27" s="17" t="s">
        <v>456</v>
      </c>
      <c r="D27" s="18" t="s">
        <v>160</v>
      </c>
      <c r="E27" s="25" t="s">
        <v>26</v>
      </c>
      <c r="F27" s="17" t="s">
        <v>559</v>
      </c>
      <c r="G27" s="260">
        <v>112</v>
      </c>
      <c r="H27" s="36">
        <v>1000</v>
      </c>
      <c r="I27" s="36">
        <v>100</v>
      </c>
      <c r="J27" s="35"/>
      <c r="K27" s="25"/>
      <c r="L27" s="95">
        <v>291</v>
      </c>
      <c r="M27" s="17" t="s">
        <v>472</v>
      </c>
      <c r="N27" s="34" t="s">
        <v>46</v>
      </c>
      <c r="O27" s="86" t="s">
        <v>493</v>
      </c>
      <c r="P27" s="86" t="s">
        <v>494</v>
      </c>
      <c r="Q27" s="17" t="s">
        <v>414</v>
      </c>
      <c r="R27" s="17" t="s">
        <v>473</v>
      </c>
      <c r="S27" s="17" t="s">
        <v>475</v>
      </c>
      <c r="T27" s="24" t="s">
        <v>223</v>
      </c>
      <c r="U27" s="18" t="s">
        <v>389</v>
      </c>
      <c r="V27" s="95" t="s">
        <v>562</v>
      </c>
      <c r="W27" s="180" t="s">
        <v>424</v>
      </c>
      <c r="X27" s="388" t="s">
        <v>583</v>
      </c>
      <c r="Y27" s="233"/>
      <c r="Z27" s="172">
        <v>112</v>
      </c>
      <c r="AA27" s="173" t="s">
        <v>28</v>
      </c>
      <c r="AB27" s="156">
        <v>291</v>
      </c>
      <c r="AC27" s="174">
        <v>112</v>
      </c>
      <c r="AD27" s="92" t="s">
        <v>28</v>
      </c>
      <c r="AE27" s="155">
        <v>291</v>
      </c>
    </row>
    <row r="28" spans="1:31" ht="84" customHeight="1">
      <c r="A28" s="41">
        <v>23</v>
      </c>
      <c r="B28" s="26" t="s">
        <v>225</v>
      </c>
      <c r="C28" s="17" t="s">
        <v>457</v>
      </c>
      <c r="D28" s="18" t="s">
        <v>161</v>
      </c>
      <c r="E28" s="25" t="s">
        <v>26</v>
      </c>
      <c r="F28" s="17" t="s">
        <v>559</v>
      </c>
      <c r="G28" s="260">
        <v>115</v>
      </c>
      <c r="H28" s="36">
        <v>1000</v>
      </c>
      <c r="I28" s="36">
        <v>100</v>
      </c>
      <c r="J28" s="35"/>
      <c r="K28" s="36"/>
      <c r="L28" s="95">
        <v>299</v>
      </c>
      <c r="M28" s="17" t="s">
        <v>472</v>
      </c>
      <c r="N28" s="34" t="s">
        <v>46</v>
      </c>
      <c r="O28" s="86" t="s">
        <v>493</v>
      </c>
      <c r="P28" s="86" t="s">
        <v>501</v>
      </c>
      <c r="Q28" s="17" t="s">
        <v>414</v>
      </c>
      <c r="R28" s="17" t="s">
        <v>473</v>
      </c>
      <c r="S28" s="17" t="s">
        <v>475</v>
      </c>
      <c r="T28" s="24" t="s">
        <v>223</v>
      </c>
      <c r="U28" s="18" t="s">
        <v>389</v>
      </c>
      <c r="V28" s="95" t="s">
        <v>562</v>
      </c>
      <c r="W28" s="180" t="s">
        <v>424</v>
      </c>
      <c r="X28" s="388" t="s">
        <v>583</v>
      </c>
      <c r="Y28" s="233"/>
      <c r="Z28" s="172">
        <v>115</v>
      </c>
      <c r="AA28" s="173" t="s">
        <v>28</v>
      </c>
      <c r="AB28" s="156">
        <v>299</v>
      </c>
      <c r="AC28" s="174">
        <v>115</v>
      </c>
      <c r="AD28" s="92" t="s">
        <v>28</v>
      </c>
      <c r="AE28" s="155">
        <v>299</v>
      </c>
    </row>
    <row r="29" spans="1:31" ht="73.5" customHeight="1">
      <c r="A29" s="41">
        <v>24</v>
      </c>
      <c r="B29" s="26" t="s">
        <v>162</v>
      </c>
      <c r="C29" s="18" t="s">
        <v>226</v>
      </c>
      <c r="D29" s="17" t="s">
        <v>163</v>
      </c>
      <c r="E29" s="28" t="s">
        <v>26</v>
      </c>
      <c r="F29" s="18" t="s">
        <v>56</v>
      </c>
      <c r="G29" s="239"/>
      <c r="H29" s="240"/>
      <c r="I29" s="240"/>
      <c r="J29" s="19"/>
      <c r="K29" s="89"/>
      <c r="L29" s="90">
        <v>14</v>
      </c>
      <c r="M29" s="17" t="s">
        <v>472</v>
      </c>
      <c r="N29" s="295" t="s">
        <v>46</v>
      </c>
      <c r="O29" s="86" t="s">
        <v>31</v>
      </c>
      <c r="P29" s="86" t="s">
        <v>502</v>
      </c>
      <c r="Q29" s="17" t="s">
        <v>414</v>
      </c>
      <c r="R29" s="17" t="s">
        <v>391</v>
      </c>
      <c r="S29" s="17" t="s">
        <v>445</v>
      </c>
      <c r="T29" s="91" t="s">
        <v>72</v>
      </c>
      <c r="U29" s="18" t="s">
        <v>227</v>
      </c>
      <c r="V29" s="95" t="s">
        <v>60</v>
      </c>
      <c r="W29" s="180" t="s">
        <v>421</v>
      </c>
      <c r="X29" s="388"/>
      <c r="Y29" s="233"/>
      <c r="Z29" s="172" t="s">
        <v>28</v>
      </c>
      <c r="AA29" s="173" t="s">
        <v>28</v>
      </c>
      <c r="AB29" s="156">
        <v>14</v>
      </c>
      <c r="AC29" s="174" t="s">
        <v>28</v>
      </c>
      <c r="AD29" s="92" t="s">
        <v>28</v>
      </c>
      <c r="AE29" s="155">
        <v>14</v>
      </c>
    </row>
    <row r="30" spans="1:31" ht="73.5" customHeight="1">
      <c r="A30" s="41">
        <v>25</v>
      </c>
      <c r="B30" s="26" t="s">
        <v>164</v>
      </c>
      <c r="C30" s="18" t="s">
        <v>228</v>
      </c>
      <c r="D30" s="17" t="s">
        <v>165</v>
      </c>
      <c r="E30" s="28" t="s">
        <v>26</v>
      </c>
      <c r="F30" s="18" t="s">
        <v>56</v>
      </c>
      <c r="G30" s="239"/>
      <c r="H30" s="240"/>
      <c r="I30" s="240"/>
      <c r="J30" s="19"/>
      <c r="K30" s="89"/>
      <c r="L30" s="90">
        <v>5.5</v>
      </c>
      <c r="M30" s="17" t="s">
        <v>472</v>
      </c>
      <c r="N30" s="295" t="s">
        <v>46</v>
      </c>
      <c r="O30" s="86" t="s">
        <v>31</v>
      </c>
      <c r="P30" s="86" t="s">
        <v>503</v>
      </c>
      <c r="Q30" s="17" t="s">
        <v>414</v>
      </c>
      <c r="R30" s="17" t="s">
        <v>391</v>
      </c>
      <c r="S30" s="17" t="s">
        <v>445</v>
      </c>
      <c r="T30" s="91" t="s">
        <v>72</v>
      </c>
      <c r="U30" s="18" t="s">
        <v>227</v>
      </c>
      <c r="V30" s="95" t="s">
        <v>60</v>
      </c>
      <c r="W30" s="180" t="s">
        <v>421</v>
      </c>
      <c r="X30" s="388"/>
      <c r="Y30" s="233"/>
      <c r="Z30" s="172" t="s">
        <v>28</v>
      </c>
      <c r="AA30" s="173" t="s">
        <v>28</v>
      </c>
      <c r="AB30" s="156">
        <v>5.5</v>
      </c>
      <c r="AC30" s="174" t="s">
        <v>28</v>
      </c>
      <c r="AD30" s="92" t="s">
        <v>28</v>
      </c>
      <c r="AE30" s="155">
        <v>5.5</v>
      </c>
    </row>
    <row r="31" spans="1:31" ht="51">
      <c r="A31" s="41">
        <v>26</v>
      </c>
      <c r="B31" s="26" t="s">
        <v>166</v>
      </c>
      <c r="C31" s="18" t="s">
        <v>229</v>
      </c>
      <c r="D31" s="17" t="s">
        <v>167</v>
      </c>
      <c r="E31" s="28" t="s">
        <v>26</v>
      </c>
      <c r="F31" s="18" t="s">
        <v>56</v>
      </c>
      <c r="G31" s="239"/>
      <c r="H31" s="240"/>
      <c r="I31" s="240"/>
      <c r="J31" s="19"/>
      <c r="K31" s="89"/>
      <c r="L31" s="90">
        <v>10</v>
      </c>
      <c r="M31" s="17" t="s">
        <v>472</v>
      </c>
      <c r="N31" s="295" t="s">
        <v>46</v>
      </c>
      <c r="O31" s="86" t="s">
        <v>31</v>
      </c>
      <c r="P31" s="86" t="s">
        <v>504</v>
      </c>
      <c r="Q31" s="17" t="s">
        <v>414</v>
      </c>
      <c r="R31" s="17" t="s">
        <v>391</v>
      </c>
      <c r="S31" s="17" t="s">
        <v>445</v>
      </c>
      <c r="T31" s="91" t="s">
        <v>72</v>
      </c>
      <c r="U31" s="18" t="s">
        <v>227</v>
      </c>
      <c r="V31" s="95" t="s">
        <v>60</v>
      </c>
      <c r="W31" s="180" t="s">
        <v>421</v>
      </c>
      <c r="X31" s="388"/>
      <c r="Y31" s="233"/>
      <c r="Z31" s="172" t="s">
        <v>28</v>
      </c>
      <c r="AA31" s="173" t="s">
        <v>28</v>
      </c>
      <c r="AB31" s="156">
        <v>10</v>
      </c>
      <c r="AC31" s="174" t="s">
        <v>28</v>
      </c>
      <c r="AD31" s="92" t="s">
        <v>28</v>
      </c>
      <c r="AE31" s="155">
        <v>10</v>
      </c>
    </row>
    <row r="32" spans="1:31" ht="60.75" customHeight="1">
      <c r="A32" s="41">
        <v>27</v>
      </c>
      <c r="B32" s="26" t="s">
        <v>168</v>
      </c>
      <c r="C32" s="18" t="s">
        <v>230</v>
      </c>
      <c r="D32" s="17" t="s">
        <v>231</v>
      </c>
      <c r="E32" s="28" t="s">
        <v>26</v>
      </c>
      <c r="F32" s="18" t="s">
        <v>56</v>
      </c>
      <c r="G32" s="239"/>
      <c r="H32" s="240"/>
      <c r="I32" s="240"/>
      <c r="J32" s="19"/>
      <c r="K32" s="89"/>
      <c r="L32" s="90">
        <v>9.5</v>
      </c>
      <c r="M32" s="17" t="s">
        <v>472</v>
      </c>
      <c r="N32" s="295" t="s">
        <v>46</v>
      </c>
      <c r="O32" s="86" t="s">
        <v>31</v>
      </c>
      <c r="P32" s="86" t="s">
        <v>505</v>
      </c>
      <c r="Q32" s="17" t="s">
        <v>414</v>
      </c>
      <c r="R32" s="17" t="s">
        <v>391</v>
      </c>
      <c r="S32" s="17" t="s">
        <v>445</v>
      </c>
      <c r="T32" s="91" t="s">
        <v>72</v>
      </c>
      <c r="U32" s="18" t="s">
        <v>227</v>
      </c>
      <c r="V32" s="95" t="s">
        <v>60</v>
      </c>
      <c r="W32" s="180" t="s">
        <v>421</v>
      </c>
      <c r="X32" s="388"/>
      <c r="Y32" s="233"/>
      <c r="Z32" s="172" t="s">
        <v>28</v>
      </c>
      <c r="AA32" s="173" t="s">
        <v>28</v>
      </c>
      <c r="AB32" s="156">
        <v>9.5</v>
      </c>
      <c r="AC32" s="174" t="s">
        <v>28</v>
      </c>
      <c r="AD32" s="92" t="s">
        <v>28</v>
      </c>
      <c r="AE32" s="155">
        <v>9.5</v>
      </c>
    </row>
    <row r="33" spans="1:31" ht="193.5" customHeight="1">
      <c r="A33" s="41">
        <v>28</v>
      </c>
      <c r="B33" s="26" t="s">
        <v>169</v>
      </c>
      <c r="C33" s="80" t="s">
        <v>520</v>
      </c>
      <c r="D33" s="80" t="s">
        <v>206</v>
      </c>
      <c r="E33" s="283" t="s">
        <v>91</v>
      </c>
      <c r="F33" s="284" t="s">
        <v>35</v>
      </c>
      <c r="G33" s="285"/>
      <c r="H33" s="286"/>
      <c r="I33" s="286"/>
      <c r="J33" s="286"/>
      <c r="K33" s="287"/>
      <c r="L33" s="288">
        <v>2</v>
      </c>
      <c r="M33" s="288" t="s">
        <v>406</v>
      </c>
      <c r="N33" s="80" t="s">
        <v>30</v>
      </c>
      <c r="O33" s="312" t="s">
        <v>31</v>
      </c>
      <c r="P33" s="312" t="s">
        <v>170</v>
      </c>
      <c r="Q33" s="289" t="s">
        <v>411</v>
      </c>
      <c r="R33" s="288" t="s">
        <v>36</v>
      </c>
      <c r="S33" s="288" t="s">
        <v>36</v>
      </c>
      <c r="T33" s="290" t="s">
        <v>568</v>
      </c>
      <c r="U33" s="291" t="s">
        <v>509</v>
      </c>
      <c r="V33" s="288" t="s">
        <v>35</v>
      </c>
      <c r="W33" s="85" t="s">
        <v>36</v>
      </c>
      <c r="X33" s="390"/>
      <c r="Y33" s="234"/>
      <c r="Z33" s="172" t="s">
        <v>28</v>
      </c>
      <c r="AA33" s="173" t="s">
        <v>28</v>
      </c>
      <c r="AB33" s="156">
        <v>2</v>
      </c>
      <c r="AC33" s="174" t="s">
        <v>28</v>
      </c>
      <c r="AD33" s="92" t="s">
        <v>28</v>
      </c>
      <c r="AE33" s="155">
        <v>2</v>
      </c>
    </row>
    <row r="34" spans="1:31" ht="255.75" customHeight="1">
      <c r="A34" s="41">
        <v>29</v>
      </c>
      <c r="B34" s="26" t="s">
        <v>172</v>
      </c>
      <c r="C34" s="79" t="s">
        <v>371</v>
      </c>
      <c r="D34" s="79" t="s">
        <v>207</v>
      </c>
      <c r="E34" s="18" t="s">
        <v>91</v>
      </c>
      <c r="F34" s="103" t="s">
        <v>35</v>
      </c>
      <c r="G34" s="261"/>
      <c r="H34" s="126"/>
      <c r="I34" s="126"/>
      <c r="J34" s="126"/>
      <c r="K34" s="89"/>
      <c r="L34" s="106">
        <v>12</v>
      </c>
      <c r="M34" s="90" t="s">
        <v>391</v>
      </c>
      <c r="N34" s="79" t="s">
        <v>46</v>
      </c>
      <c r="O34" s="300" t="s">
        <v>31</v>
      </c>
      <c r="P34" s="300" t="s">
        <v>443</v>
      </c>
      <c r="Q34" s="90" t="s">
        <v>391</v>
      </c>
      <c r="R34" s="90" t="s">
        <v>401</v>
      </c>
      <c r="S34" s="183" t="s">
        <v>411</v>
      </c>
      <c r="T34" s="91" t="s">
        <v>173</v>
      </c>
      <c r="U34" s="169" t="s">
        <v>510</v>
      </c>
      <c r="V34" s="90" t="s">
        <v>35</v>
      </c>
      <c r="W34" s="85" t="s">
        <v>36</v>
      </c>
      <c r="X34" s="390"/>
      <c r="Y34" s="234"/>
      <c r="Z34" s="172" t="s">
        <v>28</v>
      </c>
      <c r="AA34" s="173" t="s">
        <v>28</v>
      </c>
      <c r="AB34" s="156">
        <v>12</v>
      </c>
      <c r="AC34" s="174" t="s">
        <v>28</v>
      </c>
      <c r="AD34" s="92" t="s">
        <v>28</v>
      </c>
      <c r="AE34" s="155">
        <v>12</v>
      </c>
    </row>
    <row r="35" spans="1:31" ht="165" customHeight="1">
      <c r="A35" s="41">
        <v>30</v>
      </c>
      <c r="B35" s="26" t="s">
        <v>208</v>
      </c>
      <c r="C35" s="79" t="s">
        <v>521</v>
      </c>
      <c r="D35" s="79" t="s">
        <v>352</v>
      </c>
      <c r="E35" s="18" t="s">
        <v>91</v>
      </c>
      <c r="F35" s="103" t="s">
        <v>27</v>
      </c>
      <c r="G35" s="261"/>
      <c r="H35" s="126"/>
      <c r="I35" s="126"/>
      <c r="J35" s="126"/>
      <c r="K35" s="89"/>
      <c r="L35" s="106">
        <v>11.5</v>
      </c>
      <c r="M35" s="90" t="s">
        <v>391</v>
      </c>
      <c r="N35" s="79" t="s">
        <v>46</v>
      </c>
      <c r="O35" s="300" t="s">
        <v>31</v>
      </c>
      <c r="P35" s="300" t="s">
        <v>444</v>
      </c>
      <c r="Q35" s="90" t="s">
        <v>391</v>
      </c>
      <c r="R35" s="90" t="s">
        <v>445</v>
      </c>
      <c r="S35" s="183" t="s">
        <v>401</v>
      </c>
      <c r="T35" s="91" t="s">
        <v>173</v>
      </c>
      <c r="U35" s="169" t="s">
        <v>510</v>
      </c>
      <c r="V35" s="90" t="s">
        <v>35</v>
      </c>
      <c r="W35" s="85" t="s">
        <v>36</v>
      </c>
      <c r="X35" s="390"/>
      <c r="Y35" s="234"/>
      <c r="Z35" s="172" t="s">
        <v>28</v>
      </c>
      <c r="AA35" s="173" t="s">
        <v>28</v>
      </c>
      <c r="AB35" s="156">
        <v>11.5</v>
      </c>
      <c r="AC35" s="174" t="s">
        <v>28</v>
      </c>
      <c r="AD35" s="92" t="s">
        <v>28</v>
      </c>
      <c r="AE35" s="155">
        <v>11.5</v>
      </c>
    </row>
    <row r="36" spans="1:31" ht="88.5" customHeight="1">
      <c r="A36" s="41">
        <v>31</v>
      </c>
      <c r="B36" s="26" t="s">
        <v>175</v>
      </c>
      <c r="C36" s="79" t="s">
        <v>176</v>
      </c>
      <c r="D36" s="79" t="s">
        <v>177</v>
      </c>
      <c r="E36" s="18" t="s">
        <v>91</v>
      </c>
      <c r="F36" s="103" t="s">
        <v>35</v>
      </c>
      <c r="G36" s="261"/>
      <c r="H36" s="126"/>
      <c r="I36" s="126"/>
      <c r="J36" s="126"/>
      <c r="K36" s="89"/>
      <c r="L36" s="90">
        <v>0.5</v>
      </c>
      <c r="M36" s="292" t="s">
        <v>70</v>
      </c>
      <c r="N36" s="293" t="s">
        <v>46</v>
      </c>
      <c r="O36" s="313" t="s">
        <v>31</v>
      </c>
      <c r="P36" s="313" t="s">
        <v>446</v>
      </c>
      <c r="Q36" s="292" t="s">
        <v>36</v>
      </c>
      <c r="R36" s="292" t="s">
        <v>405</v>
      </c>
      <c r="S36" s="292" t="s">
        <v>391</v>
      </c>
      <c r="T36" s="91">
        <v>2021</v>
      </c>
      <c r="U36" s="169" t="s">
        <v>510</v>
      </c>
      <c r="V36" s="90" t="s">
        <v>35</v>
      </c>
      <c r="W36" s="85" t="s">
        <v>36</v>
      </c>
      <c r="X36" s="390"/>
      <c r="Y36" s="234"/>
      <c r="Z36" s="172"/>
      <c r="AA36" s="173"/>
      <c r="AB36" s="156"/>
      <c r="AC36" s="174" t="s">
        <v>28</v>
      </c>
      <c r="AD36" s="92" t="s">
        <v>28</v>
      </c>
      <c r="AE36" s="155">
        <v>0.5</v>
      </c>
    </row>
    <row r="37" spans="1:31" ht="81" customHeight="1">
      <c r="A37" s="41">
        <v>32</v>
      </c>
      <c r="B37" s="28" t="s">
        <v>247</v>
      </c>
      <c r="C37" s="18" t="s">
        <v>248</v>
      </c>
      <c r="D37" s="34" t="s">
        <v>178</v>
      </c>
      <c r="E37" s="99" t="s">
        <v>91</v>
      </c>
      <c r="F37" s="99" t="s">
        <v>560</v>
      </c>
      <c r="G37" s="242">
        <v>0.3</v>
      </c>
      <c r="H37" s="243">
        <v>200</v>
      </c>
      <c r="I37" s="243">
        <v>84</v>
      </c>
      <c r="J37" s="243"/>
      <c r="K37" s="74" t="s">
        <v>249</v>
      </c>
      <c r="L37" s="95">
        <f>3.4*1.3*1.02^3</f>
        <v>4.69053936</v>
      </c>
      <c r="M37" s="17" t="s">
        <v>472</v>
      </c>
      <c r="N37" s="34" t="s">
        <v>46</v>
      </c>
      <c r="O37" s="302" t="s">
        <v>31</v>
      </c>
      <c r="P37" s="318" t="s">
        <v>179</v>
      </c>
      <c r="Q37" s="17" t="s">
        <v>476</v>
      </c>
      <c r="R37" s="17" t="s">
        <v>481</v>
      </c>
      <c r="S37" s="17" t="s">
        <v>401</v>
      </c>
      <c r="T37" s="76" t="s">
        <v>59</v>
      </c>
      <c r="U37" s="17" t="s">
        <v>592</v>
      </c>
      <c r="V37" s="381" t="s">
        <v>50</v>
      </c>
      <c r="W37" s="85" t="s">
        <v>36</v>
      </c>
      <c r="X37" s="390"/>
      <c r="Y37" s="234"/>
      <c r="Z37" s="172">
        <v>0.3</v>
      </c>
      <c r="AA37" s="173" t="s">
        <v>28</v>
      </c>
      <c r="AB37" s="156">
        <v>4.69053936</v>
      </c>
      <c r="AC37" s="174">
        <v>0.3</v>
      </c>
      <c r="AD37" s="92" t="s">
        <v>28</v>
      </c>
      <c r="AE37" s="155">
        <v>4.69053936</v>
      </c>
    </row>
    <row r="38" spans="1:31" ht="76.5">
      <c r="A38" s="41">
        <v>33</v>
      </c>
      <c r="B38" s="28" t="s">
        <v>250</v>
      </c>
      <c r="C38" s="18" t="s">
        <v>251</v>
      </c>
      <c r="D38" s="34" t="s">
        <v>180</v>
      </c>
      <c r="E38" s="28" t="s">
        <v>91</v>
      </c>
      <c r="F38" s="28" t="s">
        <v>50</v>
      </c>
      <c r="G38" s="239">
        <v>0.3</v>
      </c>
      <c r="H38" s="240">
        <v>200</v>
      </c>
      <c r="I38" s="240">
        <v>84</v>
      </c>
      <c r="J38" s="240"/>
      <c r="K38" s="72"/>
      <c r="L38" s="95">
        <f>3.8*1.3*1.02^3</f>
        <v>5.242367519999999</v>
      </c>
      <c r="M38" s="17" t="s">
        <v>472</v>
      </c>
      <c r="N38" s="34" t="s">
        <v>46</v>
      </c>
      <c r="O38" s="302" t="s">
        <v>31</v>
      </c>
      <c r="P38" s="318" t="s">
        <v>477</v>
      </c>
      <c r="Q38" s="17" t="s">
        <v>476</v>
      </c>
      <c r="R38" s="17" t="s">
        <v>481</v>
      </c>
      <c r="S38" s="17" t="s">
        <v>401</v>
      </c>
      <c r="T38" s="76" t="s">
        <v>59</v>
      </c>
      <c r="U38" s="17" t="s">
        <v>607</v>
      </c>
      <c r="V38" s="381" t="s">
        <v>50</v>
      </c>
      <c r="W38" s="85" t="s">
        <v>36</v>
      </c>
      <c r="X38" s="390"/>
      <c r="Y38" s="234"/>
      <c r="Z38" s="172">
        <v>0.3</v>
      </c>
      <c r="AA38" s="173" t="s">
        <v>28</v>
      </c>
      <c r="AB38" s="156">
        <v>5.242367519999999</v>
      </c>
      <c r="AC38" s="174">
        <v>0.3</v>
      </c>
      <c r="AD38" s="92" t="s">
        <v>28</v>
      </c>
      <c r="AE38" s="155">
        <v>5.242367519999999</v>
      </c>
    </row>
    <row r="39" spans="1:31" ht="106.5" customHeight="1">
      <c r="A39" s="41">
        <v>34</v>
      </c>
      <c r="B39" s="28" t="s">
        <v>252</v>
      </c>
      <c r="C39" s="18" t="s">
        <v>253</v>
      </c>
      <c r="D39" s="18" t="s">
        <v>254</v>
      </c>
      <c r="E39" s="28" t="s">
        <v>91</v>
      </c>
      <c r="F39" s="28" t="s">
        <v>50</v>
      </c>
      <c r="G39" s="239">
        <v>0.2</v>
      </c>
      <c r="H39" s="240">
        <v>300</v>
      </c>
      <c r="I39" s="240">
        <v>100</v>
      </c>
      <c r="J39" s="244"/>
      <c r="K39" s="74" t="s">
        <v>255</v>
      </c>
      <c r="L39" s="95">
        <f>3.9*1.3*1.02^3</f>
        <v>5.38032456</v>
      </c>
      <c r="M39" s="17" t="s">
        <v>472</v>
      </c>
      <c r="N39" s="34" t="s">
        <v>46</v>
      </c>
      <c r="O39" s="302" t="s">
        <v>31</v>
      </c>
      <c r="P39" s="318" t="s">
        <v>478</v>
      </c>
      <c r="Q39" s="17" t="s">
        <v>476</v>
      </c>
      <c r="R39" s="17" t="s">
        <v>481</v>
      </c>
      <c r="S39" s="17" t="s">
        <v>401</v>
      </c>
      <c r="T39" s="76" t="s">
        <v>59</v>
      </c>
      <c r="U39" s="17" t="s">
        <v>593</v>
      </c>
      <c r="V39" s="381" t="s">
        <v>50</v>
      </c>
      <c r="W39" s="85" t="s">
        <v>36</v>
      </c>
      <c r="X39" s="390"/>
      <c r="Y39" s="234"/>
      <c r="Z39" s="172">
        <v>0.2</v>
      </c>
      <c r="AA39" s="173" t="s">
        <v>28</v>
      </c>
      <c r="AB39" s="156">
        <v>5.38032456</v>
      </c>
      <c r="AC39" s="174">
        <v>0.2</v>
      </c>
      <c r="AD39" s="92" t="s">
        <v>28</v>
      </c>
      <c r="AE39" s="155">
        <v>5.38032456</v>
      </c>
    </row>
    <row r="40" spans="1:31" ht="81.75" customHeight="1">
      <c r="A40" s="41">
        <v>35</v>
      </c>
      <c r="B40" s="28" t="s">
        <v>256</v>
      </c>
      <c r="C40" s="18" t="s">
        <v>257</v>
      </c>
      <c r="D40" s="18" t="s">
        <v>258</v>
      </c>
      <c r="E40" s="28" t="s">
        <v>91</v>
      </c>
      <c r="F40" s="28" t="s">
        <v>50</v>
      </c>
      <c r="G40" s="239">
        <v>2.5</v>
      </c>
      <c r="H40" s="240">
        <v>300</v>
      </c>
      <c r="I40" s="240">
        <v>16</v>
      </c>
      <c r="J40" s="240"/>
      <c r="K40" s="74"/>
      <c r="L40" s="95">
        <f>6.2*1.3*1.02^3</f>
        <v>8.55333648</v>
      </c>
      <c r="M40" s="17" t="s">
        <v>472</v>
      </c>
      <c r="N40" s="34" t="s">
        <v>46</v>
      </c>
      <c r="O40" s="302" t="s">
        <v>31</v>
      </c>
      <c r="P40" s="318" t="s">
        <v>479</v>
      </c>
      <c r="Q40" s="17" t="s">
        <v>476</v>
      </c>
      <c r="R40" s="17" t="s">
        <v>481</v>
      </c>
      <c r="S40" s="17" t="s">
        <v>401</v>
      </c>
      <c r="T40" s="76" t="s">
        <v>59</v>
      </c>
      <c r="U40" s="17" t="s">
        <v>593</v>
      </c>
      <c r="V40" s="381" t="s">
        <v>50</v>
      </c>
      <c r="W40" s="85" t="s">
        <v>36</v>
      </c>
      <c r="X40" s="390"/>
      <c r="Y40" s="234"/>
      <c r="Z40" s="172">
        <v>2.5</v>
      </c>
      <c r="AA40" s="173" t="s">
        <v>28</v>
      </c>
      <c r="AB40" s="156">
        <v>8.55333648</v>
      </c>
      <c r="AC40" s="174">
        <v>2.5</v>
      </c>
      <c r="AD40" s="92" t="s">
        <v>28</v>
      </c>
      <c r="AE40" s="155">
        <v>8.55333648</v>
      </c>
    </row>
    <row r="41" spans="1:31" ht="81" customHeight="1">
      <c r="A41" s="41">
        <v>36</v>
      </c>
      <c r="B41" s="28" t="s">
        <v>259</v>
      </c>
      <c r="C41" s="18" t="s">
        <v>260</v>
      </c>
      <c r="D41" s="18" t="s">
        <v>261</v>
      </c>
      <c r="E41" s="18" t="s">
        <v>91</v>
      </c>
      <c r="F41" s="28" t="s">
        <v>50</v>
      </c>
      <c r="G41" s="239">
        <v>0.4</v>
      </c>
      <c r="H41" s="240">
        <v>300</v>
      </c>
      <c r="I41" s="240">
        <v>84</v>
      </c>
      <c r="J41" s="244"/>
      <c r="K41" s="72"/>
      <c r="L41" s="95">
        <f>4.1*1.3*1.02^3</f>
        <v>5.65623864</v>
      </c>
      <c r="M41" s="17" t="s">
        <v>472</v>
      </c>
      <c r="N41" s="34" t="s">
        <v>46</v>
      </c>
      <c r="O41" s="302" t="s">
        <v>31</v>
      </c>
      <c r="P41" s="318" t="s">
        <v>480</v>
      </c>
      <c r="Q41" s="17" t="s">
        <v>476</v>
      </c>
      <c r="R41" s="17" t="s">
        <v>481</v>
      </c>
      <c r="S41" s="17" t="s">
        <v>401</v>
      </c>
      <c r="T41" s="76" t="s">
        <v>59</v>
      </c>
      <c r="U41" s="17" t="s">
        <v>592</v>
      </c>
      <c r="V41" s="381" t="s">
        <v>50</v>
      </c>
      <c r="W41" s="85" t="s">
        <v>36</v>
      </c>
      <c r="X41" s="390"/>
      <c r="Y41" s="234"/>
      <c r="Z41" s="172">
        <v>0.4</v>
      </c>
      <c r="AA41" s="173" t="s">
        <v>28</v>
      </c>
      <c r="AB41" s="156">
        <v>5.65623864</v>
      </c>
      <c r="AC41" s="174">
        <v>0.4</v>
      </c>
      <c r="AD41" s="92" t="s">
        <v>28</v>
      </c>
      <c r="AE41" s="155">
        <v>5.65623864</v>
      </c>
    </row>
    <row r="42" spans="1:31" ht="55.5" customHeight="1">
      <c r="A42" s="41">
        <v>37</v>
      </c>
      <c r="B42" s="28" t="s">
        <v>189</v>
      </c>
      <c r="C42" s="18" t="s">
        <v>359</v>
      </c>
      <c r="D42" s="18" t="s">
        <v>291</v>
      </c>
      <c r="E42" s="28" t="s">
        <v>91</v>
      </c>
      <c r="F42" s="28" t="s">
        <v>50</v>
      </c>
      <c r="G42" s="239"/>
      <c r="H42" s="240"/>
      <c r="I42" s="240"/>
      <c r="J42" s="244"/>
      <c r="K42" s="17" t="s">
        <v>292</v>
      </c>
      <c r="L42" s="95">
        <v>125</v>
      </c>
      <c r="M42" s="17" t="s">
        <v>70</v>
      </c>
      <c r="N42" s="34" t="s">
        <v>46</v>
      </c>
      <c r="O42" s="302" t="s">
        <v>31</v>
      </c>
      <c r="P42" s="318" t="s">
        <v>179</v>
      </c>
      <c r="Q42" s="17" t="s">
        <v>70</v>
      </c>
      <c r="R42" s="17" t="s">
        <v>414</v>
      </c>
      <c r="S42" s="17" t="s">
        <v>414</v>
      </c>
      <c r="T42" s="76" t="s">
        <v>360</v>
      </c>
      <c r="U42" s="170" t="s">
        <v>389</v>
      </c>
      <c r="V42" s="90" t="s">
        <v>50</v>
      </c>
      <c r="W42" s="85" t="s">
        <v>36</v>
      </c>
      <c r="X42" s="390"/>
      <c r="Y42" s="234"/>
      <c r="Z42" s="172"/>
      <c r="AA42" s="173"/>
      <c r="AB42" s="156"/>
      <c r="AC42" s="174" t="s">
        <v>28</v>
      </c>
      <c r="AD42" s="92" t="s">
        <v>28</v>
      </c>
      <c r="AE42" s="155">
        <v>125</v>
      </c>
    </row>
    <row r="43" spans="1:31" ht="114" customHeight="1">
      <c r="A43" s="41">
        <v>38</v>
      </c>
      <c r="B43" s="110" t="s">
        <v>190</v>
      </c>
      <c r="C43" s="101" t="s">
        <v>359</v>
      </c>
      <c r="D43" s="101" t="s">
        <v>312</v>
      </c>
      <c r="E43" s="101" t="s">
        <v>91</v>
      </c>
      <c r="F43" s="110" t="s">
        <v>557</v>
      </c>
      <c r="G43" s="264"/>
      <c r="H43" s="245"/>
      <c r="I43" s="245"/>
      <c r="J43" s="245"/>
      <c r="K43" s="121" t="s">
        <v>191</v>
      </c>
      <c r="L43" s="124">
        <v>28</v>
      </c>
      <c r="M43" s="321" t="s">
        <v>70</v>
      </c>
      <c r="N43" s="93" t="s">
        <v>46</v>
      </c>
      <c r="O43" s="321" t="s">
        <v>121</v>
      </c>
      <c r="P43" s="322" t="s">
        <v>36</v>
      </c>
      <c r="Q43" s="321" t="s">
        <v>70</v>
      </c>
      <c r="R43" s="321" t="s">
        <v>70</v>
      </c>
      <c r="S43" s="321" t="s">
        <v>70</v>
      </c>
      <c r="T43" s="116" t="s">
        <v>360</v>
      </c>
      <c r="U43" s="171" t="s">
        <v>389</v>
      </c>
      <c r="V43" s="184" t="s">
        <v>557</v>
      </c>
      <c r="W43" s="85" t="s">
        <v>36</v>
      </c>
      <c r="X43" s="390"/>
      <c r="Y43" s="234"/>
      <c r="Z43" s="172"/>
      <c r="AA43" s="173"/>
      <c r="AB43" s="156"/>
      <c r="AC43" s="174" t="s">
        <v>28</v>
      </c>
      <c r="AD43" s="92" t="s">
        <v>28</v>
      </c>
      <c r="AE43" s="155">
        <v>28</v>
      </c>
    </row>
    <row r="44" spans="1:31" ht="87.75" customHeight="1">
      <c r="A44" s="41">
        <v>39</v>
      </c>
      <c r="B44" s="210" t="s">
        <v>315</v>
      </c>
      <c r="C44" s="211" t="s">
        <v>408</v>
      </c>
      <c r="D44" s="211" t="s">
        <v>202</v>
      </c>
      <c r="E44" s="211" t="s">
        <v>26</v>
      </c>
      <c r="F44" s="211" t="s">
        <v>35</v>
      </c>
      <c r="G44" s="265"/>
      <c r="H44" s="246"/>
      <c r="I44" s="246"/>
      <c r="J44" s="246" t="s">
        <v>209</v>
      </c>
      <c r="K44" s="211"/>
      <c r="L44" s="95">
        <f>72*1.02^5</f>
        <v>79.4938178304</v>
      </c>
      <c r="M44" s="212" t="s">
        <v>414</v>
      </c>
      <c r="N44" s="211" t="s">
        <v>46</v>
      </c>
      <c r="O44" s="314" t="s">
        <v>31</v>
      </c>
      <c r="P44" s="300" t="s">
        <v>447</v>
      </c>
      <c r="Q44" s="80" t="s">
        <v>391</v>
      </c>
      <c r="R44" s="80" t="s">
        <v>448</v>
      </c>
      <c r="S44" s="80" t="s">
        <v>397</v>
      </c>
      <c r="T44" s="213" t="s">
        <v>203</v>
      </c>
      <c r="U44" s="214" t="s">
        <v>567</v>
      </c>
      <c r="V44" s="211" t="s">
        <v>35</v>
      </c>
      <c r="W44" s="85" t="s">
        <v>36</v>
      </c>
      <c r="X44" s="390"/>
      <c r="Y44" s="234"/>
      <c r="Z44" s="172" t="s">
        <v>28</v>
      </c>
      <c r="AA44" s="173">
        <v>12</v>
      </c>
      <c r="AB44" s="156">
        <v>79.4938178304</v>
      </c>
      <c r="AC44" s="174" t="s">
        <v>28</v>
      </c>
      <c r="AD44" s="92">
        <v>12</v>
      </c>
      <c r="AE44" s="155">
        <v>79.4938178304</v>
      </c>
    </row>
    <row r="45" spans="1:31" ht="56.25" customHeight="1">
      <c r="A45" s="41">
        <v>40</v>
      </c>
      <c r="B45" s="28" t="s">
        <v>316</v>
      </c>
      <c r="C45" s="26" t="s">
        <v>355</v>
      </c>
      <c r="D45" s="26" t="s">
        <v>204</v>
      </c>
      <c r="E45" s="26" t="s">
        <v>26</v>
      </c>
      <c r="F45" s="26" t="s">
        <v>35</v>
      </c>
      <c r="G45" s="266"/>
      <c r="H45" s="247"/>
      <c r="I45" s="247"/>
      <c r="J45" s="247"/>
      <c r="K45" s="26"/>
      <c r="L45" s="95">
        <v>1.5</v>
      </c>
      <c r="M45" s="80" t="s">
        <v>70</v>
      </c>
      <c r="N45" s="26" t="s">
        <v>46</v>
      </c>
      <c r="O45" s="301" t="s">
        <v>130</v>
      </c>
      <c r="P45" s="301"/>
      <c r="Q45" s="188" t="s">
        <v>36</v>
      </c>
      <c r="R45" s="79" t="s">
        <v>405</v>
      </c>
      <c r="S45" s="79" t="s">
        <v>391</v>
      </c>
      <c r="T45" s="108">
        <v>2020</v>
      </c>
      <c r="U45" s="166" t="s">
        <v>511</v>
      </c>
      <c r="V45" s="26" t="s">
        <v>35</v>
      </c>
      <c r="W45" s="85" t="s">
        <v>36</v>
      </c>
      <c r="X45" s="390"/>
      <c r="Y45" s="234"/>
      <c r="Z45" s="172" t="s">
        <v>28</v>
      </c>
      <c r="AA45" s="173" t="s">
        <v>28</v>
      </c>
      <c r="AB45" s="156">
        <v>1.5</v>
      </c>
      <c r="AC45" s="174" t="s">
        <v>28</v>
      </c>
      <c r="AD45" s="92" t="s">
        <v>28</v>
      </c>
      <c r="AE45" s="155">
        <v>1.5</v>
      </c>
    </row>
    <row r="46" spans="1:31" ht="56.25" customHeight="1">
      <c r="A46" s="41">
        <v>41</v>
      </c>
      <c r="B46" s="28" t="s">
        <v>317</v>
      </c>
      <c r="C46" s="101" t="s">
        <v>309</v>
      </c>
      <c r="D46" s="101" t="s">
        <v>310</v>
      </c>
      <c r="E46" s="101" t="s">
        <v>26</v>
      </c>
      <c r="F46" s="110" t="s">
        <v>557</v>
      </c>
      <c r="G46" s="264">
        <v>23</v>
      </c>
      <c r="H46" s="245">
        <v>600</v>
      </c>
      <c r="I46" s="245">
        <v>70</v>
      </c>
      <c r="J46" s="245"/>
      <c r="K46" s="115"/>
      <c r="L46" s="95">
        <v>32</v>
      </c>
      <c r="M46" s="250" t="s">
        <v>437</v>
      </c>
      <c r="N46" s="111" t="s">
        <v>46</v>
      </c>
      <c r="O46" s="302" t="s">
        <v>108</v>
      </c>
      <c r="P46" s="302" t="s">
        <v>436</v>
      </c>
      <c r="Q46" s="111" t="s">
        <v>438</v>
      </c>
      <c r="R46" s="111" t="s">
        <v>439</v>
      </c>
      <c r="S46" s="111" t="s">
        <v>439</v>
      </c>
      <c r="T46" s="116" t="s">
        <v>203</v>
      </c>
      <c r="U46" s="171" t="s">
        <v>311</v>
      </c>
      <c r="V46" s="111" t="s">
        <v>557</v>
      </c>
      <c r="W46" s="85" t="s">
        <v>36</v>
      </c>
      <c r="X46" s="390"/>
      <c r="Y46" s="234"/>
      <c r="Z46" s="172">
        <v>23</v>
      </c>
      <c r="AA46" s="173" t="s">
        <v>28</v>
      </c>
      <c r="AB46" s="156">
        <v>32</v>
      </c>
      <c r="AC46" s="174">
        <v>23</v>
      </c>
      <c r="AD46" s="92" t="s">
        <v>28</v>
      </c>
      <c r="AE46" s="155">
        <v>32</v>
      </c>
    </row>
    <row r="47" spans="1:31" ht="51">
      <c r="A47" s="41">
        <v>42</v>
      </c>
      <c r="B47" s="28" t="s">
        <v>318</v>
      </c>
      <c r="C47" s="103" t="s">
        <v>522</v>
      </c>
      <c r="D47" s="79" t="s">
        <v>194</v>
      </c>
      <c r="E47" s="18" t="s">
        <v>26</v>
      </c>
      <c r="F47" s="17" t="s">
        <v>66</v>
      </c>
      <c r="G47" s="239">
        <v>12</v>
      </c>
      <c r="H47" s="240">
        <v>300</v>
      </c>
      <c r="I47" s="240">
        <v>70</v>
      </c>
      <c r="J47" s="19"/>
      <c r="K47" s="34"/>
      <c r="L47" s="253">
        <v>9</v>
      </c>
      <c r="M47" s="292" t="s">
        <v>391</v>
      </c>
      <c r="N47" s="258" t="s">
        <v>30</v>
      </c>
      <c r="O47" s="258" t="s">
        <v>392</v>
      </c>
      <c r="P47" s="294" t="s">
        <v>36</v>
      </c>
      <c r="Q47" s="258" t="s">
        <v>393</v>
      </c>
      <c r="R47" s="258" t="s">
        <v>487</v>
      </c>
      <c r="S47" s="258" t="s">
        <v>394</v>
      </c>
      <c r="T47" s="113" t="s">
        <v>195</v>
      </c>
      <c r="U47" s="166" t="s">
        <v>196</v>
      </c>
      <c r="V47" s="26" t="s">
        <v>66</v>
      </c>
      <c r="W47" s="182" t="s">
        <v>36</v>
      </c>
      <c r="X47" s="391"/>
      <c r="Y47" s="235"/>
      <c r="Z47" s="172">
        <v>12</v>
      </c>
      <c r="AA47" s="173" t="s">
        <v>28</v>
      </c>
      <c r="AB47" s="156">
        <v>9</v>
      </c>
      <c r="AC47" s="174">
        <v>12</v>
      </c>
      <c r="AD47" s="92" t="s">
        <v>28</v>
      </c>
      <c r="AE47" s="155">
        <v>9</v>
      </c>
    </row>
    <row r="48" spans="1:31" ht="49.5" customHeight="1">
      <c r="A48" s="41">
        <v>43</v>
      </c>
      <c r="B48" s="28" t="s">
        <v>319</v>
      </c>
      <c r="C48" s="18" t="s">
        <v>410</v>
      </c>
      <c r="D48" s="18" t="s">
        <v>232</v>
      </c>
      <c r="E48" s="18" t="s">
        <v>44</v>
      </c>
      <c r="F48" s="18" t="s">
        <v>56</v>
      </c>
      <c r="G48" s="239"/>
      <c r="H48" s="240"/>
      <c r="I48" s="240"/>
      <c r="J48" s="19"/>
      <c r="K48" s="104"/>
      <c r="L48" s="90">
        <f>18*1.02^3</f>
        <v>19.101744</v>
      </c>
      <c r="M48" s="17" t="s">
        <v>70</v>
      </c>
      <c r="N48" s="295" t="s">
        <v>46</v>
      </c>
      <c r="O48" s="17" t="s">
        <v>482</v>
      </c>
      <c r="P48" s="319" t="s">
        <v>36</v>
      </c>
      <c r="Q48" s="17" t="s">
        <v>483</v>
      </c>
      <c r="R48" s="17" t="s">
        <v>460</v>
      </c>
      <c r="S48" s="17" t="s">
        <v>481</v>
      </c>
      <c r="T48" s="91" t="s">
        <v>59</v>
      </c>
      <c r="U48" s="18" t="s">
        <v>458</v>
      </c>
      <c r="V48" s="295" t="s">
        <v>56</v>
      </c>
      <c r="W48" s="180" t="s">
        <v>613</v>
      </c>
      <c r="X48" s="388"/>
      <c r="Y48" s="233"/>
      <c r="Z48" s="172" t="s">
        <v>28</v>
      </c>
      <c r="AA48" s="173" t="s">
        <v>28</v>
      </c>
      <c r="AB48" s="156">
        <v>19.101744</v>
      </c>
      <c r="AC48" s="174" t="s">
        <v>28</v>
      </c>
      <c r="AD48" s="92" t="s">
        <v>28</v>
      </c>
      <c r="AE48" s="155">
        <v>19.101744</v>
      </c>
    </row>
    <row r="49" spans="1:31" ht="78" customHeight="1">
      <c r="A49" s="41">
        <v>44</v>
      </c>
      <c r="B49" s="28" t="s">
        <v>320</v>
      </c>
      <c r="C49" s="17" t="s">
        <v>186</v>
      </c>
      <c r="D49" s="18" t="s">
        <v>488</v>
      </c>
      <c r="E49" s="18" t="s">
        <v>44</v>
      </c>
      <c r="F49" s="17" t="s">
        <v>187</v>
      </c>
      <c r="G49" s="239"/>
      <c r="H49" s="35"/>
      <c r="I49" s="240"/>
      <c r="J49" s="240"/>
      <c r="K49" s="18"/>
      <c r="L49" s="95">
        <f>18.28*1.02^5</f>
        <v>20.182597082496002</v>
      </c>
      <c r="M49" s="95" t="s">
        <v>391</v>
      </c>
      <c r="N49" s="295" t="s">
        <v>30</v>
      </c>
      <c r="O49" s="320" t="s">
        <v>489</v>
      </c>
      <c r="P49" s="328" t="s">
        <v>508</v>
      </c>
      <c r="Q49" s="295" t="s">
        <v>492</v>
      </c>
      <c r="R49" s="295" t="s">
        <v>491</v>
      </c>
      <c r="S49" s="295" t="s">
        <v>490</v>
      </c>
      <c r="T49" s="24" t="s">
        <v>223</v>
      </c>
      <c r="U49" s="167" t="s">
        <v>512</v>
      </c>
      <c r="V49" s="295" t="s">
        <v>187</v>
      </c>
      <c r="W49" s="180" t="s">
        <v>612</v>
      </c>
      <c r="X49" s="388" t="s">
        <v>609</v>
      </c>
      <c r="Y49" s="233"/>
      <c r="Z49" s="172" t="s">
        <v>28</v>
      </c>
      <c r="AA49" s="173" t="s">
        <v>28</v>
      </c>
      <c r="AB49" s="156">
        <v>20.182597082496002</v>
      </c>
      <c r="AC49" s="174" t="s">
        <v>28</v>
      </c>
      <c r="AD49" s="92" t="s">
        <v>28</v>
      </c>
      <c r="AE49" s="155">
        <v>20.182597082496002</v>
      </c>
    </row>
    <row r="50" spans="1:31" ht="38.25">
      <c r="A50" s="41">
        <v>45</v>
      </c>
      <c r="B50" s="28" t="s">
        <v>321</v>
      </c>
      <c r="C50" s="17" t="s">
        <v>234</v>
      </c>
      <c r="D50" s="17" t="s">
        <v>235</v>
      </c>
      <c r="E50" s="18" t="s">
        <v>44</v>
      </c>
      <c r="F50" s="17" t="s">
        <v>50</v>
      </c>
      <c r="G50" s="248"/>
      <c r="H50" s="244"/>
      <c r="I50" s="244"/>
      <c r="J50" s="70"/>
      <c r="K50" s="69"/>
      <c r="L50" s="95">
        <f>4.6*1.3*1.02^5</f>
        <v>6.602403203135999</v>
      </c>
      <c r="M50" s="17" t="s">
        <v>70</v>
      </c>
      <c r="N50" s="18" t="s">
        <v>46</v>
      </c>
      <c r="O50" s="17" t="s">
        <v>482</v>
      </c>
      <c r="P50" s="319" t="s">
        <v>36</v>
      </c>
      <c r="Q50" s="17" t="s">
        <v>70</v>
      </c>
      <c r="R50" s="17" t="s">
        <v>414</v>
      </c>
      <c r="S50" s="17" t="s">
        <v>460</v>
      </c>
      <c r="T50" s="24" t="s">
        <v>223</v>
      </c>
      <c r="U50" s="170" t="s">
        <v>389</v>
      </c>
      <c r="V50" s="18" t="s">
        <v>50</v>
      </c>
      <c r="W50" s="85" t="s">
        <v>36</v>
      </c>
      <c r="X50" s="390"/>
      <c r="Y50" s="234"/>
      <c r="Z50" s="172" t="s">
        <v>28</v>
      </c>
      <c r="AA50" s="173" t="s">
        <v>28</v>
      </c>
      <c r="AB50" s="156">
        <v>6.602403203135999</v>
      </c>
      <c r="AC50" s="174" t="s">
        <v>28</v>
      </c>
      <c r="AD50" s="92" t="s">
        <v>28</v>
      </c>
      <c r="AE50" s="155">
        <v>6.602403203135999</v>
      </c>
    </row>
    <row r="51" spans="1:31" ht="51">
      <c r="A51" s="41">
        <v>46</v>
      </c>
      <c r="B51" s="28" t="s">
        <v>322</v>
      </c>
      <c r="C51" s="18" t="s">
        <v>416</v>
      </c>
      <c r="D51" s="17" t="s">
        <v>237</v>
      </c>
      <c r="E51" s="18" t="s">
        <v>44</v>
      </c>
      <c r="F51" s="18" t="s">
        <v>561</v>
      </c>
      <c r="G51" s="248"/>
      <c r="H51" s="244"/>
      <c r="I51" s="244"/>
      <c r="J51" s="70"/>
      <c r="K51" s="71"/>
      <c r="L51" s="90">
        <f>12*1.3*1.02^5</f>
        <v>17.22366052992</v>
      </c>
      <c r="M51" s="17" t="s">
        <v>70</v>
      </c>
      <c r="N51" s="295" t="s">
        <v>46</v>
      </c>
      <c r="O51" s="17" t="s">
        <v>482</v>
      </c>
      <c r="P51" s="319" t="s">
        <v>36</v>
      </c>
      <c r="Q51" s="17" t="s">
        <v>70</v>
      </c>
      <c r="R51" s="17" t="s">
        <v>414</v>
      </c>
      <c r="S51" s="17" t="s">
        <v>460</v>
      </c>
      <c r="T51" s="91" t="s">
        <v>223</v>
      </c>
      <c r="U51" s="167" t="s">
        <v>390</v>
      </c>
      <c r="V51" s="295" t="s">
        <v>56</v>
      </c>
      <c r="W51" s="180" t="s">
        <v>611</v>
      </c>
      <c r="X51" s="388"/>
      <c r="Y51" s="233"/>
      <c r="Z51" s="172" t="s">
        <v>28</v>
      </c>
      <c r="AA51" s="173" t="s">
        <v>28</v>
      </c>
      <c r="AB51" s="156">
        <v>17.22366052992</v>
      </c>
      <c r="AC51" s="174" t="s">
        <v>28</v>
      </c>
      <c r="AD51" s="92" t="s">
        <v>28</v>
      </c>
      <c r="AE51" s="155">
        <v>17.22366052992</v>
      </c>
    </row>
    <row r="52" spans="1:31" ht="51">
      <c r="A52" s="41">
        <v>47</v>
      </c>
      <c r="B52" s="28" t="s">
        <v>323</v>
      </c>
      <c r="C52" s="18" t="s">
        <v>238</v>
      </c>
      <c r="D52" s="17" t="s">
        <v>239</v>
      </c>
      <c r="E52" s="18" t="s">
        <v>44</v>
      </c>
      <c r="F52" s="18" t="s">
        <v>56</v>
      </c>
      <c r="G52" s="239"/>
      <c r="H52" s="240"/>
      <c r="I52" s="240"/>
      <c r="J52" s="19"/>
      <c r="K52" s="71"/>
      <c r="L52" s="90">
        <f>1.5*1.3*1.02^5</f>
        <v>2.15295756624</v>
      </c>
      <c r="M52" s="17" t="s">
        <v>70</v>
      </c>
      <c r="N52" s="295" t="s">
        <v>46</v>
      </c>
      <c r="O52" s="17" t="s">
        <v>482</v>
      </c>
      <c r="P52" s="319" t="s">
        <v>36</v>
      </c>
      <c r="Q52" s="17" t="s">
        <v>70</v>
      </c>
      <c r="R52" s="17" t="s">
        <v>414</v>
      </c>
      <c r="S52" s="17" t="s">
        <v>460</v>
      </c>
      <c r="T52" s="91" t="s">
        <v>223</v>
      </c>
      <c r="U52" s="167" t="s">
        <v>240</v>
      </c>
      <c r="V52" s="295" t="s">
        <v>56</v>
      </c>
      <c r="W52" s="180" t="s">
        <v>611</v>
      </c>
      <c r="X52" s="388"/>
      <c r="Y52" s="233"/>
      <c r="Z52" s="172" t="s">
        <v>28</v>
      </c>
      <c r="AA52" s="173" t="s">
        <v>28</v>
      </c>
      <c r="AB52" s="156">
        <v>2.15295756624</v>
      </c>
      <c r="AC52" s="174" t="s">
        <v>28</v>
      </c>
      <c r="AD52" s="92" t="s">
        <v>28</v>
      </c>
      <c r="AE52" s="155">
        <v>2.15295756624</v>
      </c>
    </row>
    <row r="53" spans="1:31" ht="38.25">
      <c r="A53" s="41">
        <v>48</v>
      </c>
      <c r="B53" s="28" t="s">
        <v>324</v>
      </c>
      <c r="C53" s="18" t="s">
        <v>241</v>
      </c>
      <c r="D53" s="17" t="s">
        <v>242</v>
      </c>
      <c r="E53" s="18" t="s">
        <v>44</v>
      </c>
      <c r="F53" s="18" t="s">
        <v>56</v>
      </c>
      <c r="G53" s="239"/>
      <c r="H53" s="240"/>
      <c r="I53" s="240"/>
      <c r="J53" s="19"/>
      <c r="K53" s="71"/>
      <c r="L53" s="90">
        <f>1</f>
        <v>1</v>
      </c>
      <c r="M53" s="17" t="s">
        <v>70</v>
      </c>
      <c r="N53" s="295" t="s">
        <v>46</v>
      </c>
      <c r="O53" s="17" t="s">
        <v>482</v>
      </c>
      <c r="P53" s="319" t="s">
        <v>36</v>
      </c>
      <c r="Q53" s="17" t="s">
        <v>70</v>
      </c>
      <c r="R53" s="17" t="s">
        <v>414</v>
      </c>
      <c r="S53" s="17" t="s">
        <v>460</v>
      </c>
      <c r="T53" s="91" t="s">
        <v>223</v>
      </c>
      <c r="U53" s="170" t="s">
        <v>389</v>
      </c>
      <c r="V53" s="295" t="s">
        <v>56</v>
      </c>
      <c r="W53" s="180" t="s">
        <v>611</v>
      </c>
      <c r="X53" s="388"/>
      <c r="Y53" s="233"/>
      <c r="Z53" s="172" t="s">
        <v>28</v>
      </c>
      <c r="AA53" s="173" t="s">
        <v>28</v>
      </c>
      <c r="AB53" s="156">
        <v>1</v>
      </c>
      <c r="AC53" s="174" t="s">
        <v>28</v>
      </c>
      <c r="AD53" s="92" t="s">
        <v>28</v>
      </c>
      <c r="AE53" s="155">
        <v>1</v>
      </c>
    </row>
    <row r="54" spans="1:31" ht="38.25">
      <c r="A54" s="41">
        <v>49</v>
      </c>
      <c r="B54" s="28" t="s">
        <v>325</v>
      </c>
      <c r="C54" s="18" t="s">
        <v>243</v>
      </c>
      <c r="D54" s="17" t="s">
        <v>244</v>
      </c>
      <c r="E54" s="18" t="s">
        <v>44</v>
      </c>
      <c r="F54" s="17" t="s">
        <v>45</v>
      </c>
      <c r="G54" s="239"/>
      <c r="H54" s="240"/>
      <c r="I54" s="240"/>
      <c r="J54" s="19"/>
      <c r="K54" s="71"/>
      <c r="L54" s="90">
        <f>7*1.3*1.02^5</f>
        <v>10.04713530912</v>
      </c>
      <c r="M54" s="17" t="s">
        <v>70</v>
      </c>
      <c r="N54" s="295" t="s">
        <v>46</v>
      </c>
      <c r="O54" s="17" t="s">
        <v>482</v>
      </c>
      <c r="P54" s="319" t="s">
        <v>36</v>
      </c>
      <c r="Q54" s="17" t="s">
        <v>70</v>
      </c>
      <c r="R54" s="17" t="s">
        <v>414</v>
      </c>
      <c r="S54" s="17" t="s">
        <v>460</v>
      </c>
      <c r="T54" s="91" t="s">
        <v>223</v>
      </c>
      <c r="U54" s="167" t="s">
        <v>245</v>
      </c>
      <c r="V54" s="295" t="s">
        <v>50</v>
      </c>
      <c r="W54" s="85" t="s">
        <v>36</v>
      </c>
      <c r="X54" s="390"/>
      <c r="Y54" s="234"/>
      <c r="Z54" s="172" t="s">
        <v>28</v>
      </c>
      <c r="AA54" s="173" t="s">
        <v>28</v>
      </c>
      <c r="AB54" s="156">
        <v>10.04713530912</v>
      </c>
      <c r="AC54" s="174" t="s">
        <v>28</v>
      </c>
      <c r="AD54" s="92" t="s">
        <v>28</v>
      </c>
      <c r="AE54" s="155">
        <v>10.04713530912</v>
      </c>
    </row>
    <row r="55" spans="1:31" ht="38.25">
      <c r="A55" s="41">
        <v>50</v>
      </c>
      <c r="B55" s="28" t="s">
        <v>326</v>
      </c>
      <c r="C55" s="18" t="s">
        <v>523</v>
      </c>
      <c r="D55" s="18" t="s">
        <v>419</v>
      </c>
      <c r="E55" s="18" t="s">
        <v>44</v>
      </c>
      <c r="F55" s="17" t="s">
        <v>50</v>
      </c>
      <c r="G55" s="239">
        <v>1</v>
      </c>
      <c r="H55" s="240"/>
      <c r="I55" s="240">
        <v>84</v>
      </c>
      <c r="J55" s="19"/>
      <c r="K55" s="71"/>
      <c r="L55" s="90">
        <f>1.5*1.02^5</f>
        <v>1.6561212048</v>
      </c>
      <c r="M55" s="17" t="s">
        <v>70</v>
      </c>
      <c r="N55" s="295" t="s">
        <v>46</v>
      </c>
      <c r="O55" s="17" t="s">
        <v>482</v>
      </c>
      <c r="P55" s="319" t="s">
        <v>36</v>
      </c>
      <c r="Q55" s="17" t="s">
        <v>70</v>
      </c>
      <c r="R55" s="17" t="s">
        <v>414</v>
      </c>
      <c r="S55" s="17" t="s">
        <v>460</v>
      </c>
      <c r="T55" s="91" t="s">
        <v>223</v>
      </c>
      <c r="U55" s="170" t="s">
        <v>389</v>
      </c>
      <c r="V55" s="295" t="s">
        <v>50</v>
      </c>
      <c r="W55" s="85" t="s">
        <v>36</v>
      </c>
      <c r="X55" s="390"/>
      <c r="Y55" s="234"/>
      <c r="Z55" s="172">
        <v>1</v>
      </c>
      <c r="AA55" s="173" t="s">
        <v>28</v>
      </c>
      <c r="AB55" s="156">
        <v>1.6561212048</v>
      </c>
      <c r="AC55" s="174">
        <v>1</v>
      </c>
      <c r="AD55" s="92" t="s">
        <v>28</v>
      </c>
      <c r="AE55" s="155">
        <v>1.6561212048</v>
      </c>
    </row>
    <row r="56" spans="1:31" ht="38.25">
      <c r="A56" s="41">
        <v>51</v>
      </c>
      <c r="B56" s="28" t="s">
        <v>327</v>
      </c>
      <c r="C56" s="18" t="s">
        <v>284</v>
      </c>
      <c r="D56" s="18" t="s">
        <v>285</v>
      </c>
      <c r="E56" s="18" t="s">
        <v>44</v>
      </c>
      <c r="F56" s="18" t="s">
        <v>56</v>
      </c>
      <c r="G56" s="239"/>
      <c r="H56" s="240"/>
      <c r="I56" s="240"/>
      <c r="J56" s="19" t="s">
        <v>286</v>
      </c>
      <c r="K56" s="71"/>
      <c r="L56" s="95">
        <f>109*1.02^8</f>
        <v>127.71087252924694</v>
      </c>
      <c r="M56" s="17" t="s">
        <v>70</v>
      </c>
      <c r="N56" s="295" t="s">
        <v>46</v>
      </c>
      <c r="O56" s="17" t="s">
        <v>482</v>
      </c>
      <c r="P56" s="319" t="s">
        <v>36</v>
      </c>
      <c r="Q56" s="17" t="s">
        <v>70</v>
      </c>
      <c r="R56" s="17" t="s">
        <v>414</v>
      </c>
      <c r="S56" s="17" t="s">
        <v>391</v>
      </c>
      <c r="T56" s="76" t="s">
        <v>93</v>
      </c>
      <c r="U56" s="170" t="s">
        <v>389</v>
      </c>
      <c r="V56" s="295" t="s">
        <v>56</v>
      </c>
      <c r="W56" s="180" t="s">
        <v>611</v>
      </c>
      <c r="X56" s="388"/>
      <c r="Y56" s="233"/>
      <c r="Z56" s="172"/>
      <c r="AA56" s="173"/>
      <c r="AB56" s="156"/>
      <c r="AC56" s="174" t="s">
        <v>28</v>
      </c>
      <c r="AD56" s="92">
        <v>39</v>
      </c>
      <c r="AE56" s="155">
        <v>127.71087252924694</v>
      </c>
    </row>
    <row r="57" spans="1:31" ht="38.25">
      <c r="A57" s="41">
        <v>52</v>
      </c>
      <c r="B57" s="28" t="s">
        <v>328</v>
      </c>
      <c r="C57" s="18" t="s">
        <v>575</v>
      </c>
      <c r="D57" s="18" t="s">
        <v>287</v>
      </c>
      <c r="E57" s="18" t="s">
        <v>44</v>
      </c>
      <c r="F57" s="17" t="s">
        <v>562</v>
      </c>
      <c r="G57" s="239"/>
      <c r="H57" s="240"/>
      <c r="I57" s="240"/>
      <c r="J57" s="19" t="s">
        <v>288</v>
      </c>
      <c r="K57" s="71"/>
      <c r="L57" s="90">
        <f>82*1.02^8</f>
        <v>96.07606924218577</v>
      </c>
      <c r="M57" s="17" t="s">
        <v>70</v>
      </c>
      <c r="N57" s="295" t="s">
        <v>46</v>
      </c>
      <c r="O57" s="17" t="s">
        <v>482</v>
      </c>
      <c r="P57" s="319" t="s">
        <v>36</v>
      </c>
      <c r="Q57" s="17" t="s">
        <v>70</v>
      </c>
      <c r="R57" s="17" t="s">
        <v>414</v>
      </c>
      <c r="S57" s="17" t="s">
        <v>414</v>
      </c>
      <c r="T57" s="76" t="s">
        <v>93</v>
      </c>
      <c r="U57" s="170" t="s">
        <v>389</v>
      </c>
      <c r="V57" s="79" t="s">
        <v>562</v>
      </c>
      <c r="W57" s="180" t="s">
        <v>423</v>
      </c>
      <c r="X57" s="388"/>
      <c r="Y57" s="229"/>
      <c r="Z57" s="172"/>
      <c r="AA57" s="173"/>
      <c r="AB57" s="156"/>
      <c r="AC57" s="174" t="s">
        <v>28</v>
      </c>
      <c r="AD57" s="92">
        <v>26</v>
      </c>
      <c r="AE57" s="155">
        <v>96.07606924218577</v>
      </c>
    </row>
    <row r="58" spans="1:31" ht="38.25">
      <c r="A58" s="41">
        <v>53</v>
      </c>
      <c r="B58" s="28" t="s">
        <v>329</v>
      </c>
      <c r="C58" s="18" t="s">
        <v>289</v>
      </c>
      <c r="D58" s="17" t="s">
        <v>290</v>
      </c>
      <c r="E58" s="18" t="s">
        <v>44</v>
      </c>
      <c r="F58" s="17" t="s">
        <v>50</v>
      </c>
      <c r="G58" s="239"/>
      <c r="H58" s="240"/>
      <c r="I58" s="240"/>
      <c r="J58" s="19"/>
      <c r="K58" s="71"/>
      <c r="L58" s="90">
        <f>2.8*1.3*1.02^10</f>
        <v>4.437139688780915</v>
      </c>
      <c r="M58" s="17" t="s">
        <v>70</v>
      </c>
      <c r="N58" s="295" t="s">
        <v>46</v>
      </c>
      <c r="O58" s="17" t="s">
        <v>482</v>
      </c>
      <c r="P58" s="319" t="s">
        <v>36</v>
      </c>
      <c r="Q58" s="17" t="s">
        <v>70</v>
      </c>
      <c r="R58" s="17" t="s">
        <v>414</v>
      </c>
      <c r="S58" s="17" t="s">
        <v>414</v>
      </c>
      <c r="T58" s="91" t="s">
        <v>214</v>
      </c>
      <c r="U58" s="170" t="s">
        <v>389</v>
      </c>
      <c r="V58" s="79" t="s">
        <v>50</v>
      </c>
      <c r="W58" s="85" t="s">
        <v>36</v>
      </c>
      <c r="X58" s="390"/>
      <c r="Y58" s="234"/>
      <c r="Z58" s="172"/>
      <c r="AA58" s="173"/>
      <c r="AB58" s="156"/>
      <c r="AC58" s="174" t="s">
        <v>28</v>
      </c>
      <c r="AD58" s="92" t="s">
        <v>28</v>
      </c>
      <c r="AE58" s="155">
        <v>4.437139688780915</v>
      </c>
    </row>
    <row r="59" spans="1:31" ht="51">
      <c r="A59" s="41">
        <v>54</v>
      </c>
      <c r="B59" s="28" t="s">
        <v>332</v>
      </c>
      <c r="C59" s="101" t="s">
        <v>356</v>
      </c>
      <c r="D59" s="101" t="s">
        <v>308</v>
      </c>
      <c r="E59" s="101" t="s">
        <v>91</v>
      </c>
      <c r="F59" s="110" t="s">
        <v>557</v>
      </c>
      <c r="G59" s="264">
        <v>1</v>
      </c>
      <c r="H59" s="245">
        <v>100</v>
      </c>
      <c r="I59" s="245">
        <v>25</v>
      </c>
      <c r="J59" s="115"/>
      <c r="K59" s="115"/>
      <c r="L59" s="124">
        <v>1</v>
      </c>
      <c r="M59" s="296"/>
      <c r="N59" s="297" t="s">
        <v>46</v>
      </c>
      <c r="O59" s="303" t="s">
        <v>121</v>
      </c>
      <c r="P59" s="303" t="s">
        <v>440</v>
      </c>
      <c r="Q59" s="297" t="s">
        <v>440</v>
      </c>
      <c r="R59" s="297" t="s">
        <v>440</v>
      </c>
      <c r="S59" s="297" t="s">
        <v>391</v>
      </c>
      <c r="T59" s="116" t="s">
        <v>203</v>
      </c>
      <c r="U59" s="171" t="s">
        <v>529</v>
      </c>
      <c r="V59" s="111" t="s">
        <v>557</v>
      </c>
      <c r="W59" s="85" t="s">
        <v>36</v>
      </c>
      <c r="X59" s="390"/>
      <c r="Y59" s="234"/>
      <c r="Z59" s="172">
        <v>1</v>
      </c>
      <c r="AA59" s="173" t="s">
        <v>28</v>
      </c>
      <c r="AB59" s="156">
        <v>1</v>
      </c>
      <c r="AC59" s="174">
        <v>1</v>
      </c>
      <c r="AD59" s="92" t="s">
        <v>28</v>
      </c>
      <c r="AE59" s="155">
        <v>1</v>
      </c>
    </row>
    <row r="60" spans="1:31" ht="83.25" customHeight="1">
      <c r="A60" s="41">
        <v>55</v>
      </c>
      <c r="B60" s="28" t="s">
        <v>333</v>
      </c>
      <c r="C60" s="18" t="s">
        <v>262</v>
      </c>
      <c r="D60" s="34" t="s">
        <v>263</v>
      </c>
      <c r="E60" s="28" t="s">
        <v>91</v>
      </c>
      <c r="F60" s="28" t="s">
        <v>50</v>
      </c>
      <c r="G60" s="239">
        <v>1</v>
      </c>
      <c r="H60" s="240">
        <v>300</v>
      </c>
      <c r="I60" s="240">
        <v>100</v>
      </c>
      <c r="J60" s="244"/>
      <c r="K60" s="72"/>
      <c r="L60" s="95">
        <f>4.7*1.3*1.02^3</f>
        <v>6.48398088</v>
      </c>
      <c r="M60" s="17" t="s">
        <v>70</v>
      </c>
      <c r="N60" s="34" t="s">
        <v>46</v>
      </c>
      <c r="O60" s="17" t="s">
        <v>482</v>
      </c>
      <c r="P60" s="319" t="s">
        <v>36</v>
      </c>
      <c r="Q60" s="17" t="s">
        <v>483</v>
      </c>
      <c r="R60" s="17" t="s">
        <v>484</v>
      </c>
      <c r="S60" s="17" t="s">
        <v>481</v>
      </c>
      <c r="T60" s="76" t="s">
        <v>59</v>
      </c>
      <c r="U60" s="17" t="s">
        <v>594</v>
      </c>
      <c r="V60" s="382" t="s">
        <v>50</v>
      </c>
      <c r="W60" s="85" t="s">
        <v>36</v>
      </c>
      <c r="X60" s="390"/>
      <c r="Y60" s="234"/>
      <c r="Z60" s="172">
        <v>1</v>
      </c>
      <c r="AA60" s="173" t="s">
        <v>28</v>
      </c>
      <c r="AB60" s="156">
        <v>6.48398088</v>
      </c>
      <c r="AC60" s="174">
        <v>1</v>
      </c>
      <c r="AD60" s="92" t="s">
        <v>28</v>
      </c>
      <c r="AE60" s="155">
        <v>6.48398088</v>
      </c>
    </row>
    <row r="61" spans="1:31" ht="42.75" customHeight="1">
      <c r="A61" s="41">
        <v>56</v>
      </c>
      <c r="B61" s="28" t="s">
        <v>334</v>
      </c>
      <c r="C61" s="18" t="s">
        <v>525</v>
      </c>
      <c r="D61" s="18" t="s">
        <v>264</v>
      </c>
      <c r="E61" s="28" t="s">
        <v>91</v>
      </c>
      <c r="F61" s="28" t="s">
        <v>50</v>
      </c>
      <c r="G61" s="239">
        <v>8.5</v>
      </c>
      <c r="H61" s="240">
        <v>300</v>
      </c>
      <c r="I61" s="240">
        <v>50</v>
      </c>
      <c r="J61" s="244"/>
      <c r="K61" s="72"/>
      <c r="L61" s="95">
        <f>8.5*1.3*1.02^3</f>
        <v>11.7263484</v>
      </c>
      <c r="M61" s="17" t="s">
        <v>70</v>
      </c>
      <c r="N61" s="34" t="s">
        <v>46</v>
      </c>
      <c r="O61" s="17" t="s">
        <v>482</v>
      </c>
      <c r="P61" s="319" t="s">
        <v>36</v>
      </c>
      <c r="Q61" s="17" t="s">
        <v>483</v>
      </c>
      <c r="R61" s="17" t="s">
        <v>484</v>
      </c>
      <c r="S61" s="17" t="s">
        <v>481</v>
      </c>
      <c r="T61" s="76" t="s">
        <v>59</v>
      </c>
      <c r="U61" s="17" t="s">
        <v>593</v>
      </c>
      <c r="V61" s="382" t="s">
        <v>50</v>
      </c>
      <c r="W61" s="85" t="s">
        <v>36</v>
      </c>
      <c r="X61" s="390"/>
      <c r="Y61" s="234"/>
      <c r="Z61" s="172">
        <v>8.5</v>
      </c>
      <c r="AA61" s="173" t="s">
        <v>28</v>
      </c>
      <c r="AB61" s="156">
        <v>11.7263484</v>
      </c>
      <c r="AC61" s="174">
        <v>8.5</v>
      </c>
      <c r="AD61" s="92" t="s">
        <v>28</v>
      </c>
      <c r="AE61" s="155">
        <v>11.7263484</v>
      </c>
    </row>
    <row r="62" spans="1:31" ht="56.25" customHeight="1">
      <c r="A62" s="41">
        <v>57</v>
      </c>
      <c r="B62" s="28" t="s">
        <v>335</v>
      </c>
      <c r="C62" s="18" t="s">
        <v>265</v>
      </c>
      <c r="D62" s="18" t="s">
        <v>266</v>
      </c>
      <c r="E62" s="18" t="s">
        <v>91</v>
      </c>
      <c r="F62" s="28" t="s">
        <v>562</v>
      </c>
      <c r="G62" s="239">
        <v>0.2</v>
      </c>
      <c r="H62" s="240">
        <v>300</v>
      </c>
      <c r="I62" s="240">
        <v>70</v>
      </c>
      <c r="J62" s="244"/>
      <c r="K62" s="72"/>
      <c r="L62" s="95">
        <v>1</v>
      </c>
      <c r="M62" s="17" t="s">
        <v>70</v>
      </c>
      <c r="N62" s="34" t="s">
        <v>46</v>
      </c>
      <c r="O62" s="17" t="s">
        <v>482</v>
      </c>
      <c r="P62" s="319" t="s">
        <v>36</v>
      </c>
      <c r="Q62" s="17" t="s">
        <v>70</v>
      </c>
      <c r="R62" s="17" t="s">
        <v>414</v>
      </c>
      <c r="S62" s="17" t="s">
        <v>391</v>
      </c>
      <c r="T62" s="76" t="s">
        <v>72</v>
      </c>
      <c r="U62" s="17" t="s">
        <v>595</v>
      </c>
      <c r="V62" s="383" t="s">
        <v>557</v>
      </c>
      <c r="W62" s="85" t="s">
        <v>36</v>
      </c>
      <c r="X62" s="390"/>
      <c r="Y62" s="234"/>
      <c r="Z62" s="172">
        <v>0.2</v>
      </c>
      <c r="AA62" s="173" t="s">
        <v>28</v>
      </c>
      <c r="AB62" s="156">
        <v>1</v>
      </c>
      <c r="AC62" s="174">
        <v>0.2</v>
      </c>
      <c r="AD62" s="92" t="s">
        <v>28</v>
      </c>
      <c r="AE62" s="155">
        <v>1</v>
      </c>
    </row>
    <row r="63" spans="1:31" ht="81" customHeight="1">
      <c r="A63" s="41">
        <v>58</v>
      </c>
      <c r="B63" s="28" t="s">
        <v>336</v>
      </c>
      <c r="C63" s="18" t="s">
        <v>267</v>
      </c>
      <c r="D63" s="18" t="s">
        <v>268</v>
      </c>
      <c r="E63" s="28" t="s">
        <v>91</v>
      </c>
      <c r="F63" s="28" t="s">
        <v>50</v>
      </c>
      <c r="G63" s="239">
        <v>0.1</v>
      </c>
      <c r="H63" s="240">
        <v>200</v>
      </c>
      <c r="I63" s="240">
        <v>70</v>
      </c>
      <c r="J63" s="244"/>
      <c r="K63" s="72"/>
      <c r="L63" s="95">
        <v>1</v>
      </c>
      <c r="M63" s="17" t="s">
        <v>70</v>
      </c>
      <c r="N63" s="34" t="s">
        <v>46</v>
      </c>
      <c r="O63" s="17" t="s">
        <v>482</v>
      </c>
      <c r="P63" s="319" t="s">
        <v>36</v>
      </c>
      <c r="Q63" s="17" t="s">
        <v>70</v>
      </c>
      <c r="R63" s="17" t="s">
        <v>414</v>
      </c>
      <c r="S63" s="17" t="s">
        <v>391</v>
      </c>
      <c r="T63" s="76" t="s">
        <v>72</v>
      </c>
      <c r="U63" s="17" t="s">
        <v>596</v>
      </c>
      <c r="V63" s="382" t="s">
        <v>50</v>
      </c>
      <c r="W63" s="85" t="s">
        <v>36</v>
      </c>
      <c r="X63" s="390"/>
      <c r="Y63" s="234"/>
      <c r="Z63" s="172">
        <v>0.1</v>
      </c>
      <c r="AA63" s="173" t="s">
        <v>28</v>
      </c>
      <c r="AB63" s="156">
        <v>1</v>
      </c>
      <c r="AC63" s="174">
        <v>0.1</v>
      </c>
      <c r="AD63" s="92" t="s">
        <v>28</v>
      </c>
      <c r="AE63" s="155">
        <v>1</v>
      </c>
    </row>
    <row r="64" spans="1:31" ht="81.75" customHeight="1">
      <c r="A64" s="41">
        <v>59</v>
      </c>
      <c r="B64" s="28" t="s">
        <v>337</v>
      </c>
      <c r="C64" s="18" t="s">
        <v>269</v>
      </c>
      <c r="D64" s="18" t="s">
        <v>270</v>
      </c>
      <c r="E64" s="18" t="s">
        <v>91</v>
      </c>
      <c r="F64" s="18" t="s">
        <v>563</v>
      </c>
      <c r="G64" s="239">
        <v>0.1</v>
      </c>
      <c r="H64" s="240">
        <v>300</v>
      </c>
      <c r="I64" s="240">
        <v>70</v>
      </c>
      <c r="J64" s="244"/>
      <c r="K64" s="72"/>
      <c r="L64" s="95">
        <v>1</v>
      </c>
      <c r="M64" s="17" t="s">
        <v>70</v>
      </c>
      <c r="N64" s="34" t="s">
        <v>46</v>
      </c>
      <c r="O64" s="17" t="s">
        <v>482</v>
      </c>
      <c r="P64" s="319" t="s">
        <v>36</v>
      </c>
      <c r="Q64" s="17" t="s">
        <v>70</v>
      </c>
      <c r="R64" s="17" t="s">
        <v>414</v>
      </c>
      <c r="S64" s="17" t="s">
        <v>391</v>
      </c>
      <c r="T64" s="76" t="s">
        <v>223</v>
      </c>
      <c r="U64" s="17" t="s">
        <v>597</v>
      </c>
      <c r="V64" s="383" t="s">
        <v>562</v>
      </c>
      <c r="W64" s="180" t="s">
        <v>423</v>
      </c>
      <c r="X64" s="388"/>
      <c r="Y64" s="229"/>
      <c r="Z64" s="172">
        <v>0.1</v>
      </c>
      <c r="AA64" s="173" t="s">
        <v>28</v>
      </c>
      <c r="AB64" s="156">
        <v>1</v>
      </c>
      <c r="AC64" s="174">
        <v>0.1</v>
      </c>
      <c r="AD64" s="92" t="s">
        <v>28</v>
      </c>
      <c r="AE64" s="155">
        <v>1</v>
      </c>
    </row>
    <row r="65" spans="1:31" s="46" customFormat="1" ht="84.75" customHeight="1">
      <c r="A65" s="41">
        <v>60</v>
      </c>
      <c r="B65" s="28" t="s">
        <v>338</v>
      </c>
      <c r="C65" s="18" t="s">
        <v>271</v>
      </c>
      <c r="D65" s="18" t="s">
        <v>272</v>
      </c>
      <c r="E65" s="18" t="s">
        <v>91</v>
      </c>
      <c r="F65" s="18" t="s">
        <v>563</v>
      </c>
      <c r="G65" s="239">
        <v>0.1</v>
      </c>
      <c r="H65" s="240">
        <v>400</v>
      </c>
      <c r="I65" s="240">
        <v>70</v>
      </c>
      <c r="J65" s="244"/>
      <c r="K65" s="72"/>
      <c r="L65" s="95">
        <v>1</v>
      </c>
      <c r="M65" s="17" t="s">
        <v>70</v>
      </c>
      <c r="N65" s="34" t="s">
        <v>46</v>
      </c>
      <c r="O65" s="17" t="s">
        <v>482</v>
      </c>
      <c r="P65" s="319" t="s">
        <v>36</v>
      </c>
      <c r="Q65" s="17" t="s">
        <v>70</v>
      </c>
      <c r="R65" s="17" t="s">
        <v>414</v>
      </c>
      <c r="S65" s="17" t="s">
        <v>391</v>
      </c>
      <c r="T65" s="76" t="s">
        <v>223</v>
      </c>
      <c r="U65" s="17" t="s">
        <v>598</v>
      </c>
      <c r="V65" s="382" t="s">
        <v>50</v>
      </c>
      <c r="W65" s="85" t="s">
        <v>36</v>
      </c>
      <c r="X65" s="390"/>
      <c r="Y65" s="234"/>
      <c r="Z65" s="172">
        <v>0.1</v>
      </c>
      <c r="AA65" s="173" t="s">
        <v>28</v>
      </c>
      <c r="AB65" s="156">
        <v>1</v>
      </c>
      <c r="AC65" s="174">
        <v>0.1</v>
      </c>
      <c r="AD65" s="92" t="s">
        <v>28</v>
      </c>
      <c r="AE65" s="155">
        <v>1</v>
      </c>
    </row>
    <row r="66" spans="1:31" s="94" customFormat="1" ht="84" customHeight="1">
      <c r="A66" s="41">
        <v>61</v>
      </c>
      <c r="B66" s="28" t="s">
        <v>339</v>
      </c>
      <c r="C66" s="18" t="s">
        <v>273</v>
      </c>
      <c r="D66" s="18" t="s">
        <v>274</v>
      </c>
      <c r="E66" s="18" t="s">
        <v>91</v>
      </c>
      <c r="F66" s="28" t="s">
        <v>50</v>
      </c>
      <c r="G66" s="239">
        <v>0.1</v>
      </c>
      <c r="H66" s="240">
        <v>200</v>
      </c>
      <c r="I66" s="240">
        <v>70</v>
      </c>
      <c r="J66" s="244"/>
      <c r="K66" s="72"/>
      <c r="L66" s="95">
        <f>1.9*1.3*1.02^5</f>
        <v>2.7270795839039996</v>
      </c>
      <c r="M66" s="17" t="s">
        <v>70</v>
      </c>
      <c r="N66" s="34" t="s">
        <v>46</v>
      </c>
      <c r="O66" s="17" t="s">
        <v>482</v>
      </c>
      <c r="P66" s="319" t="s">
        <v>36</v>
      </c>
      <c r="Q66" s="17" t="s">
        <v>70</v>
      </c>
      <c r="R66" s="17" t="s">
        <v>414</v>
      </c>
      <c r="S66" s="17" t="s">
        <v>391</v>
      </c>
      <c r="T66" s="76" t="s">
        <v>223</v>
      </c>
      <c r="U66" s="17" t="s">
        <v>603</v>
      </c>
      <c r="V66" s="382" t="s">
        <v>50</v>
      </c>
      <c r="W66" s="85" t="s">
        <v>36</v>
      </c>
      <c r="X66" s="390"/>
      <c r="Y66" s="234"/>
      <c r="Z66" s="172">
        <v>0.1</v>
      </c>
      <c r="AA66" s="173" t="s">
        <v>28</v>
      </c>
      <c r="AB66" s="156">
        <v>2.7270795839039996</v>
      </c>
      <c r="AC66" s="174">
        <v>0.1</v>
      </c>
      <c r="AD66" s="92" t="s">
        <v>28</v>
      </c>
      <c r="AE66" s="155">
        <v>2.7270795839039996</v>
      </c>
    </row>
    <row r="67" spans="1:31" ht="78.75" customHeight="1">
      <c r="A67" s="41">
        <v>62</v>
      </c>
      <c r="B67" s="28" t="s">
        <v>340</v>
      </c>
      <c r="C67" s="18" t="s">
        <v>275</v>
      </c>
      <c r="D67" s="18" t="s">
        <v>276</v>
      </c>
      <c r="E67" s="28" t="s">
        <v>91</v>
      </c>
      <c r="F67" s="28" t="s">
        <v>50</v>
      </c>
      <c r="G67" s="239">
        <v>0.1</v>
      </c>
      <c r="H67" s="240">
        <v>200</v>
      </c>
      <c r="I67" s="240">
        <v>70</v>
      </c>
      <c r="J67" s="244"/>
      <c r="K67" s="72"/>
      <c r="L67" s="95">
        <f>2.8*1.3*1.02^5</f>
        <v>4.0188541236479995</v>
      </c>
      <c r="M67" s="17" t="s">
        <v>70</v>
      </c>
      <c r="N67" s="34" t="s">
        <v>46</v>
      </c>
      <c r="O67" s="17" t="s">
        <v>482</v>
      </c>
      <c r="P67" s="319" t="s">
        <v>36</v>
      </c>
      <c r="Q67" s="17" t="s">
        <v>70</v>
      </c>
      <c r="R67" s="17" t="s">
        <v>414</v>
      </c>
      <c r="S67" s="17" t="s">
        <v>391</v>
      </c>
      <c r="T67" s="76" t="s">
        <v>223</v>
      </c>
      <c r="U67" s="17" t="s">
        <v>599</v>
      </c>
      <c r="V67" s="382" t="s">
        <v>50</v>
      </c>
      <c r="W67" s="85" t="s">
        <v>36</v>
      </c>
      <c r="X67" s="390"/>
      <c r="Y67" s="234"/>
      <c r="Z67" s="172">
        <v>0.1</v>
      </c>
      <c r="AA67" s="173" t="s">
        <v>28</v>
      </c>
      <c r="AB67" s="156">
        <v>4.0188541236479995</v>
      </c>
      <c r="AC67" s="174">
        <v>0.1</v>
      </c>
      <c r="AD67" s="92" t="s">
        <v>28</v>
      </c>
      <c r="AE67" s="155">
        <v>4.0188541236479995</v>
      </c>
    </row>
    <row r="68" spans="1:31" s="15" customFormat="1" ht="76.5">
      <c r="A68" s="41">
        <v>63</v>
      </c>
      <c r="B68" s="28" t="s">
        <v>341</v>
      </c>
      <c r="C68" s="18" t="s">
        <v>277</v>
      </c>
      <c r="D68" s="18" t="s">
        <v>278</v>
      </c>
      <c r="E68" s="28" t="s">
        <v>91</v>
      </c>
      <c r="F68" s="28" t="s">
        <v>50</v>
      </c>
      <c r="G68" s="239">
        <v>0.1</v>
      </c>
      <c r="H68" s="240">
        <v>200</v>
      </c>
      <c r="I68" s="240">
        <v>50</v>
      </c>
      <c r="J68" s="244"/>
      <c r="K68" s="72"/>
      <c r="L68" s="95">
        <f>2.9*1.3*1.02^5</f>
        <v>4.162384628064</v>
      </c>
      <c r="M68" s="17" t="s">
        <v>70</v>
      </c>
      <c r="N68" s="34" t="s">
        <v>46</v>
      </c>
      <c r="O68" s="17" t="s">
        <v>482</v>
      </c>
      <c r="P68" s="319" t="s">
        <v>36</v>
      </c>
      <c r="Q68" s="17" t="s">
        <v>70</v>
      </c>
      <c r="R68" s="17" t="s">
        <v>414</v>
      </c>
      <c r="S68" s="17" t="s">
        <v>391</v>
      </c>
      <c r="T68" s="76" t="s">
        <v>223</v>
      </c>
      <c r="U68" s="17" t="s">
        <v>596</v>
      </c>
      <c r="V68" s="382" t="s">
        <v>50</v>
      </c>
      <c r="W68" s="85" t="s">
        <v>36</v>
      </c>
      <c r="X68" s="390"/>
      <c r="Y68" s="234"/>
      <c r="Z68" s="172">
        <v>0.1</v>
      </c>
      <c r="AA68" s="173" t="s">
        <v>28</v>
      </c>
      <c r="AB68" s="156">
        <v>4.162384628064</v>
      </c>
      <c r="AC68" s="174">
        <v>0.1</v>
      </c>
      <c r="AD68" s="92" t="s">
        <v>28</v>
      </c>
      <c r="AE68" s="155">
        <v>4.162384628064</v>
      </c>
    </row>
    <row r="69" spans="1:31" s="46" customFormat="1" ht="76.5">
      <c r="A69" s="41">
        <v>64</v>
      </c>
      <c r="B69" s="28" t="s">
        <v>342</v>
      </c>
      <c r="C69" s="18" t="s">
        <v>279</v>
      </c>
      <c r="D69" s="18" t="s">
        <v>280</v>
      </c>
      <c r="E69" s="28" t="s">
        <v>91</v>
      </c>
      <c r="F69" s="28" t="s">
        <v>50</v>
      </c>
      <c r="G69" s="239">
        <v>0.1</v>
      </c>
      <c r="H69" s="240">
        <v>300</v>
      </c>
      <c r="I69" s="240">
        <v>70</v>
      </c>
      <c r="J69" s="244"/>
      <c r="K69" s="72"/>
      <c r="L69" s="95">
        <f>3.3*1.3*1.02^5</f>
        <v>4.736506645728</v>
      </c>
      <c r="M69" s="17" t="s">
        <v>70</v>
      </c>
      <c r="N69" s="34" t="s">
        <v>46</v>
      </c>
      <c r="O69" s="17" t="s">
        <v>482</v>
      </c>
      <c r="P69" s="319" t="s">
        <v>36</v>
      </c>
      <c r="Q69" s="17" t="s">
        <v>70</v>
      </c>
      <c r="R69" s="17" t="s">
        <v>414</v>
      </c>
      <c r="S69" s="17" t="s">
        <v>391</v>
      </c>
      <c r="T69" s="76" t="s">
        <v>223</v>
      </c>
      <c r="U69" s="17" t="s">
        <v>596</v>
      </c>
      <c r="V69" s="382" t="s">
        <v>50</v>
      </c>
      <c r="W69" s="85" t="s">
        <v>36</v>
      </c>
      <c r="X69" s="390"/>
      <c r="Y69" s="234"/>
      <c r="Z69" s="172">
        <v>0.1</v>
      </c>
      <c r="AA69" s="173" t="s">
        <v>28</v>
      </c>
      <c r="AB69" s="156">
        <v>4.736506645728</v>
      </c>
      <c r="AC69" s="174">
        <v>0.1</v>
      </c>
      <c r="AD69" s="92" t="s">
        <v>28</v>
      </c>
      <c r="AE69" s="155">
        <v>4.736506645728</v>
      </c>
    </row>
    <row r="70" spans="1:31" s="46" customFormat="1" ht="51.75" customHeight="1">
      <c r="A70" s="41">
        <v>65</v>
      </c>
      <c r="B70" s="28" t="s">
        <v>343</v>
      </c>
      <c r="C70" s="18" t="s">
        <v>281</v>
      </c>
      <c r="D70" s="18" t="s">
        <v>282</v>
      </c>
      <c r="E70" s="18" t="s">
        <v>91</v>
      </c>
      <c r="F70" s="28" t="s">
        <v>50</v>
      </c>
      <c r="G70" s="248"/>
      <c r="H70" s="240"/>
      <c r="I70" s="240"/>
      <c r="J70" s="19"/>
      <c r="K70" s="18"/>
      <c r="L70" s="90">
        <f>5.5*1.3*1.02^5</f>
        <v>7.89417774288</v>
      </c>
      <c r="M70" s="17" t="s">
        <v>70</v>
      </c>
      <c r="N70" s="34" t="s">
        <v>46</v>
      </c>
      <c r="O70" s="17" t="s">
        <v>482</v>
      </c>
      <c r="P70" s="319" t="s">
        <v>36</v>
      </c>
      <c r="Q70" s="17" t="s">
        <v>70</v>
      </c>
      <c r="R70" s="17" t="s">
        <v>414</v>
      </c>
      <c r="S70" s="17" t="s">
        <v>391</v>
      </c>
      <c r="T70" s="76" t="s">
        <v>223</v>
      </c>
      <c r="U70" s="386" t="s">
        <v>606</v>
      </c>
      <c r="V70" s="382" t="s">
        <v>50</v>
      </c>
      <c r="W70" s="85" t="s">
        <v>36</v>
      </c>
      <c r="X70" s="390"/>
      <c r="Y70" s="234"/>
      <c r="Z70" s="172" t="s">
        <v>28</v>
      </c>
      <c r="AA70" s="173" t="s">
        <v>28</v>
      </c>
      <c r="AB70" s="156">
        <v>7.89417774288</v>
      </c>
      <c r="AC70" s="174" t="s">
        <v>28</v>
      </c>
      <c r="AD70" s="92" t="s">
        <v>28</v>
      </c>
      <c r="AE70" s="155">
        <v>7.89417774288</v>
      </c>
    </row>
    <row r="71" spans="1:31" s="46" customFormat="1" ht="76.5">
      <c r="A71" s="41">
        <v>66</v>
      </c>
      <c r="B71" s="28" t="s">
        <v>344</v>
      </c>
      <c r="C71" s="18" t="s">
        <v>293</v>
      </c>
      <c r="D71" s="18" t="s">
        <v>294</v>
      </c>
      <c r="E71" s="18" t="s">
        <v>91</v>
      </c>
      <c r="F71" s="28" t="s">
        <v>50</v>
      </c>
      <c r="G71" s="239">
        <v>0.1</v>
      </c>
      <c r="H71" s="240">
        <v>300</v>
      </c>
      <c r="I71" s="240">
        <v>70</v>
      </c>
      <c r="J71" s="244"/>
      <c r="K71" s="72"/>
      <c r="L71" s="95">
        <v>1</v>
      </c>
      <c r="M71" s="17" t="s">
        <v>70</v>
      </c>
      <c r="N71" s="34" t="s">
        <v>46</v>
      </c>
      <c r="O71" s="17" t="s">
        <v>482</v>
      </c>
      <c r="P71" s="319" t="s">
        <v>36</v>
      </c>
      <c r="Q71" s="17" t="s">
        <v>70</v>
      </c>
      <c r="R71" s="17" t="s">
        <v>483</v>
      </c>
      <c r="S71" s="17" t="s">
        <v>485</v>
      </c>
      <c r="T71" s="76" t="s">
        <v>295</v>
      </c>
      <c r="U71" s="17" t="s">
        <v>600</v>
      </c>
      <c r="V71" s="382" t="s">
        <v>50</v>
      </c>
      <c r="W71" s="85" t="s">
        <v>36</v>
      </c>
      <c r="X71" s="390"/>
      <c r="Y71" s="234"/>
      <c r="Z71" s="172"/>
      <c r="AA71" s="173"/>
      <c r="AB71" s="156"/>
      <c r="AC71" s="174">
        <v>0.1</v>
      </c>
      <c r="AD71" s="92" t="s">
        <v>28</v>
      </c>
      <c r="AE71" s="155">
        <v>1</v>
      </c>
    </row>
    <row r="72" spans="1:31" s="46" customFormat="1" ht="76.5">
      <c r="A72" s="41">
        <v>67</v>
      </c>
      <c r="B72" s="28" t="s">
        <v>345</v>
      </c>
      <c r="C72" s="18" t="s">
        <v>296</v>
      </c>
      <c r="D72" s="18" t="s">
        <v>297</v>
      </c>
      <c r="E72" s="18" t="s">
        <v>91</v>
      </c>
      <c r="F72" s="28" t="s">
        <v>50</v>
      </c>
      <c r="G72" s="239">
        <v>0.1</v>
      </c>
      <c r="H72" s="240">
        <v>400</v>
      </c>
      <c r="I72" s="240">
        <v>100</v>
      </c>
      <c r="J72" s="244"/>
      <c r="K72" s="72"/>
      <c r="L72" s="95">
        <f>4.5*1.3*1.02^6</f>
        <v>6.588050152694401</v>
      </c>
      <c r="M72" s="17" t="s">
        <v>70</v>
      </c>
      <c r="N72" s="34" t="s">
        <v>46</v>
      </c>
      <c r="O72" s="17" t="s">
        <v>482</v>
      </c>
      <c r="P72" s="319" t="s">
        <v>36</v>
      </c>
      <c r="Q72" s="17" t="s">
        <v>70</v>
      </c>
      <c r="R72" s="17" t="s">
        <v>483</v>
      </c>
      <c r="S72" s="17" t="s">
        <v>485</v>
      </c>
      <c r="T72" s="76" t="s">
        <v>295</v>
      </c>
      <c r="U72" s="17" t="s">
        <v>602</v>
      </c>
      <c r="V72" s="382" t="s">
        <v>50</v>
      </c>
      <c r="W72" s="85" t="s">
        <v>36</v>
      </c>
      <c r="X72" s="390"/>
      <c r="Y72" s="234"/>
      <c r="Z72" s="172"/>
      <c r="AA72" s="173"/>
      <c r="AB72" s="156"/>
      <c r="AC72" s="174">
        <v>0.1</v>
      </c>
      <c r="AD72" s="92" t="s">
        <v>28</v>
      </c>
      <c r="AE72" s="155">
        <v>6.588050152694401</v>
      </c>
    </row>
    <row r="73" spans="1:31" s="31" customFormat="1" ht="86.25" customHeight="1">
      <c r="A73" s="41">
        <v>68</v>
      </c>
      <c r="B73" s="28" t="s">
        <v>346</v>
      </c>
      <c r="C73" s="18" t="s">
        <v>298</v>
      </c>
      <c r="D73" s="18" t="s">
        <v>299</v>
      </c>
      <c r="E73" s="28" t="s">
        <v>91</v>
      </c>
      <c r="F73" s="28" t="s">
        <v>50</v>
      </c>
      <c r="G73" s="239">
        <v>0.1</v>
      </c>
      <c r="H73" s="240">
        <v>200</v>
      </c>
      <c r="I73" s="240">
        <v>52</v>
      </c>
      <c r="J73" s="244"/>
      <c r="K73" s="72"/>
      <c r="L73" s="95">
        <v>1</v>
      </c>
      <c r="M73" s="17" t="s">
        <v>70</v>
      </c>
      <c r="N73" s="34" t="s">
        <v>46</v>
      </c>
      <c r="O73" s="17" t="s">
        <v>482</v>
      </c>
      <c r="P73" s="319" t="s">
        <v>36</v>
      </c>
      <c r="Q73" s="17" t="s">
        <v>70</v>
      </c>
      <c r="R73" s="17" t="s">
        <v>483</v>
      </c>
      <c r="S73" s="17" t="s">
        <v>485</v>
      </c>
      <c r="T73" s="76" t="s">
        <v>295</v>
      </c>
      <c r="U73" s="17" t="s">
        <v>605</v>
      </c>
      <c r="V73" s="382" t="s">
        <v>50</v>
      </c>
      <c r="W73" s="85" t="s">
        <v>36</v>
      </c>
      <c r="X73" s="390"/>
      <c r="Y73" s="234"/>
      <c r="Z73" s="172"/>
      <c r="AA73" s="173"/>
      <c r="AB73" s="156"/>
      <c r="AC73" s="174">
        <v>0.1</v>
      </c>
      <c r="AD73" s="92" t="s">
        <v>28</v>
      </c>
      <c r="AE73" s="155">
        <v>1</v>
      </c>
    </row>
    <row r="74" spans="1:31" ht="69.75" customHeight="1">
      <c r="A74" s="41">
        <v>69</v>
      </c>
      <c r="B74" s="28" t="s">
        <v>347</v>
      </c>
      <c r="C74" s="18" t="s">
        <v>459</v>
      </c>
      <c r="D74" s="18" t="s">
        <v>418</v>
      </c>
      <c r="E74" s="28" t="s">
        <v>91</v>
      </c>
      <c r="F74" s="28" t="s">
        <v>50</v>
      </c>
      <c r="G74" s="239">
        <v>12.8</v>
      </c>
      <c r="H74" s="240">
        <v>200</v>
      </c>
      <c r="I74" s="240">
        <v>70</v>
      </c>
      <c r="J74" s="244"/>
      <c r="K74" s="72"/>
      <c r="L74" s="90">
        <f>12.4*1.3*1.02^6</f>
        <v>18.15373819853568</v>
      </c>
      <c r="M74" s="17" t="s">
        <v>70</v>
      </c>
      <c r="N74" s="34" t="s">
        <v>46</v>
      </c>
      <c r="O74" s="17" t="s">
        <v>482</v>
      </c>
      <c r="P74" s="319" t="s">
        <v>36</v>
      </c>
      <c r="Q74" s="17" t="s">
        <v>70</v>
      </c>
      <c r="R74" s="17" t="s">
        <v>483</v>
      </c>
      <c r="S74" s="17" t="s">
        <v>485</v>
      </c>
      <c r="T74" s="76" t="s">
        <v>295</v>
      </c>
      <c r="U74" s="17" t="s">
        <v>601</v>
      </c>
      <c r="V74" s="382" t="s">
        <v>50</v>
      </c>
      <c r="W74" s="85" t="s">
        <v>36</v>
      </c>
      <c r="X74" s="390"/>
      <c r="Y74" s="234"/>
      <c r="Z74" s="172"/>
      <c r="AA74" s="173"/>
      <c r="AB74" s="156"/>
      <c r="AC74" s="174">
        <v>12.8</v>
      </c>
      <c r="AD74" s="92" t="s">
        <v>28</v>
      </c>
      <c r="AE74" s="155">
        <v>18.15373819853568</v>
      </c>
    </row>
    <row r="75" spans="1:31" s="15" customFormat="1" ht="72" customHeight="1">
      <c r="A75" s="41">
        <v>70</v>
      </c>
      <c r="B75" s="28" t="s">
        <v>348</v>
      </c>
      <c r="C75" s="18" t="s">
        <v>300</v>
      </c>
      <c r="D75" s="18" t="s">
        <v>301</v>
      </c>
      <c r="E75" s="18" t="s">
        <v>91</v>
      </c>
      <c r="F75" s="28" t="s">
        <v>50</v>
      </c>
      <c r="G75" s="239">
        <v>0.1</v>
      </c>
      <c r="H75" s="240">
        <v>100</v>
      </c>
      <c r="I75" s="240">
        <v>70</v>
      </c>
      <c r="J75" s="244"/>
      <c r="K75" s="72"/>
      <c r="L75" s="95">
        <v>1</v>
      </c>
      <c r="M75" s="17" t="s">
        <v>70</v>
      </c>
      <c r="N75" s="34" t="s">
        <v>46</v>
      </c>
      <c r="O75" s="17" t="s">
        <v>482</v>
      </c>
      <c r="P75" s="319" t="s">
        <v>36</v>
      </c>
      <c r="Q75" s="17" t="s">
        <v>70</v>
      </c>
      <c r="R75" s="17" t="s">
        <v>483</v>
      </c>
      <c r="S75" s="17" t="s">
        <v>485</v>
      </c>
      <c r="T75" s="76" t="s">
        <v>302</v>
      </c>
      <c r="U75" s="17" t="s">
        <v>608</v>
      </c>
      <c r="V75" s="382" t="s">
        <v>50</v>
      </c>
      <c r="W75" s="85" t="s">
        <v>36</v>
      </c>
      <c r="X75" s="390"/>
      <c r="Y75" s="234"/>
      <c r="Z75" s="172"/>
      <c r="AA75" s="173"/>
      <c r="AB75" s="156"/>
      <c r="AC75" s="174">
        <v>0.1</v>
      </c>
      <c r="AD75" s="92" t="s">
        <v>28</v>
      </c>
      <c r="AE75" s="155">
        <v>1</v>
      </c>
    </row>
    <row r="76" spans="1:31" s="15" customFormat="1" ht="48" customHeight="1">
      <c r="A76" s="41">
        <v>71</v>
      </c>
      <c r="B76" s="28" t="s">
        <v>349</v>
      </c>
      <c r="C76" s="18" t="s">
        <v>303</v>
      </c>
      <c r="D76" s="18" t="s">
        <v>304</v>
      </c>
      <c r="E76" s="18" t="s">
        <v>91</v>
      </c>
      <c r="F76" s="28" t="s">
        <v>50</v>
      </c>
      <c r="G76" s="261"/>
      <c r="H76" s="126"/>
      <c r="I76" s="126"/>
      <c r="J76" s="126"/>
      <c r="K76" s="25"/>
      <c r="L76" s="90">
        <f>3*1.3*1.02^7</f>
        <v>4.479874103832191</v>
      </c>
      <c r="M76" s="17" t="s">
        <v>70</v>
      </c>
      <c r="N76" s="34" t="s">
        <v>46</v>
      </c>
      <c r="O76" s="17" t="s">
        <v>482</v>
      </c>
      <c r="P76" s="319" t="s">
        <v>36</v>
      </c>
      <c r="Q76" s="17" t="s">
        <v>70</v>
      </c>
      <c r="R76" s="17" t="s">
        <v>483</v>
      </c>
      <c r="S76" s="17" t="s">
        <v>485</v>
      </c>
      <c r="T76" s="76" t="s">
        <v>302</v>
      </c>
      <c r="U76" s="386" t="s">
        <v>606</v>
      </c>
      <c r="V76" s="382" t="s">
        <v>50</v>
      </c>
      <c r="W76" s="85" t="s">
        <v>36</v>
      </c>
      <c r="X76" s="390"/>
      <c r="Y76" s="234"/>
      <c r="Z76" s="172"/>
      <c r="AA76" s="173"/>
      <c r="AB76" s="156"/>
      <c r="AC76" s="174" t="s">
        <v>28</v>
      </c>
      <c r="AD76" s="92" t="s">
        <v>28</v>
      </c>
      <c r="AE76" s="155">
        <v>4.479874103832191</v>
      </c>
    </row>
    <row r="77" spans="1:31" s="15" customFormat="1" ht="58.5" customHeight="1">
      <c r="A77" s="41">
        <v>72</v>
      </c>
      <c r="B77" s="28" t="s">
        <v>350</v>
      </c>
      <c r="C77" s="18" t="s">
        <v>305</v>
      </c>
      <c r="D77" s="18" t="s">
        <v>306</v>
      </c>
      <c r="E77" s="18" t="s">
        <v>91</v>
      </c>
      <c r="F77" s="18" t="s">
        <v>563</v>
      </c>
      <c r="G77" s="261"/>
      <c r="H77" s="126"/>
      <c r="I77" s="126"/>
      <c r="J77" s="126"/>
      <c r="K77" s="25"/>
      <c r="L77" s="90">
        <f>1*1.3*1.02^8</f>
        <v>1.5231571953029452</v>
      </c>
      <c r="M77" s="17" t="s">
        <v>70</v>
      </c>
      <c r="N77" s="34" t="s">
        <v>46</v>
      </c>
      <c r="O77" s="17" t="s">
        <v>108</v>
      </c>
      <c r="P77" s="17" t="s">
        <v>486</v>
      </c>
      <c r="Q77" s="17" t="s">
        <v>70</v>
      </c>
      <c r="R77" s="17" t="s">
        <v>483</v>
      </c>
      <c r="S77" s="17" t="s">
        <v>485</v>
      </c>
      <c r="T77" s="76" t="s">
        <v>93</v>
      </c>
      <c r="U77" s="386" t="s">
        <v>606</v>
      </c>
      <c r="V77" s="382" t="s">
        <v>50</v>
      </c>
      <c r="W77" s="85" t="s">
        <v>36</v>
      </c>
      <c r="X77" s="390"/>
      <c r="Y77" s="234"/>
      <c r="Z77" s="172"/>
      <c r="AA77" s="173"/>
      <c r="AB77" s="156"/>
      <c r="AC77" s="174" t="s">
        <v>28</v>
      </c>
      <c r="AD77" s="92" t="s">
        <v>28</v>
      </c>
      <c r="AE77" s="155">
        <v>1.5231571953029452</v>
      </c>
    </row>
    <row r="78" spans="1:31" s="15" customFormat="1" ht="51.75" customHeight="1" thickBot="1">
      <c r="A78" s="199">
        <v>73</v>
      </c>
      <c r="B78" s="200" t="s">
        <v>351</v>
      </c>
      <c r="C78" s="148" t="s">
        <v>372</v>
      </c>
      <c r="D78" s="148" t="s">
        <v>192</v>
      </c>
      <c r="E78" s="200" t="s">
        <v>91</v>
      </c>
      <c r="F78" s="200" t="s">
        <v>564</v>
      </c>
      <c r="G78" s="267"/>
      <c r="H78" s="249"/>
      <c r="I78" s="249">
        <v>84</v>
      </c>
      <c r="J78" s="249"/>
      <c r="K78" s="201" t="s">
        <v>184</v>
      </c>
      <c r="L78" s="202">
        <v>3</v>
      </c>
      <c r="M78" s="298" t="s">
        <v>70</v>
      </c>
      <c r="N78" s="299" t="s">
        <v>46</v>
      </c>
      <c r="O78" s="304" t="s">
        <v>36</v>
      </c>
      <c r="P78" s="304" t="s">
        <v>36</v>
      </c>
      <c r="Q78" s="299" t="s">
        <v>70</v>
      </c>
      <c r="R78" s="299" t="s">
        <v>70</v>
      </c>
      <c r="S78" s="299" t="s">
        <v>70</v>
      </c>
      <c r="T78" s="206" t="s">
        <v>193</v>
      </c>
      <c r="U78" s="207" t="s">
        <v>389</v>
      </c>
      <c r="V78" s="204" t="s">
        <v>564</v>
      </c>
      <c r="W78" s="208" t="s">
        <v>36</v>
      </c>
      <c r="X78" s="392"/>
      <c r="Y78" s="234"/>
      <c r="Z78" s="172"/>
      <c r="AA78" s="173"/>
      <c r="AB78" s="156"/>
      <c r="AC78" s="217" t="s">
        <v>28</v>
      </c>
      <c r="AD78" s="218" t="s">
        <v>28</v>
      </c>
      <c r="AE78" s="219">
        <v>3</v>
      </c>
    </row>
    <row r="79" spans="1:31" s="15" customFormat="1" ht="27" customHeight="1" thickBot="1">
      <c r="A79" s="441" t="s">
        <v>377</v>
      </c>
      <c r="B79" s="442"/>
      <c r="C79" s="442"/>
      <c r="D79" s="442"/>
      <c r="E79" s="443"/>
      <c r="F79" s="329"/>
      <c r="G79" s="330"/>
      <c r="H79" s="331"/>
      <c r="I79" s="331"/>
      <c r="J79" s="331"/>
      <c r="K79" s="332"/>
      <c r="L79" s="333"/>
      <c r="M79" s="333"/>
      <c r="N79" s="329"/>
      <c r="O79" s="329"/>
      <c r="P79" s="329"/>
      <c r="Q79" s="329"/>
      <c r="R79" s="329"/>
      <c r="S79" s="329"/>
      <c r="T79" s="334"/>
      <c r="U79" s="335"/>
      <c r="V79" s="329"/>
      <c r="W79" s="336"/>
      <c r="X79" s="393"/>
      <c r="Y79" s="236"/>
      <c r="Z79" s="163">
        <v>434.45000000000016</v>
      </c>
      <c r="AA79" s="164">
        <v>217</v>
      </c>
      <c r="AB79" s="162">
        <v>1970.6325752903363</v>
      </c>
      <c r="AC79" s="163">
        <v>558.8500000000003</v>
      </c>
      <c r="AD79" s="164">
        <v>332</v>
      </c>
      <c r="AE79" s="162">
        <v>2727.1014764009155</v>
      </c>
    </row>
    <row r="80" spans="1:24" ht="12.75">
      <c r="A80" s="337"/>
      <c r="B80" s="338"/>
      <c r="C80" s="338"/>
      <c r="D80" s="338"/>
      <c r="E80" s="338"/>
      <c r="F80" s="338"/>
      <c r="G80" s="338"/>
      <c r="H80" s="338"/>
      <c r="I80" s="338"/>
      <c r="J80" s="338"/>
      <c r="K80" s="338"/>
      <c r="L80" s="339"/>
      <c r="M80" s="339"/>
      <c r="N80" s="338"/>
      <c r="O80" s="338"/>
      <c r="P80" s="338"/>
      <c r="Q80" s="338"/>
      <c r="R80" s="338"/>
      <c r="S80" s="338"/>
      <c r="T80" s="338"/>
      <c r="U80" s="338"/>
      <c r="V80" s="338"/>
      <c r="W80" s="338"/>
      <c r="X80" s="338"/>
    </row>
    <row r="81" spans="1:31" ht="12.75">
      <c r="A81" s="340" t="s">
        <v>353</v>
      </c>
      <c r="B81" s="338"/>
      <c r="C81" s="338"/>
      <c r="D81" s="338"/>
      <c r="E81" s="338"/>
      <c r="F81" s="338"/>
      <c r="G81" s="338"/>
      <c r="H81" s="338"/>
      <c r="I81" s="338"/>
      <c r="J81" s="338"/>
      <c r="K81" s="338"/>
      <c r="L81" s="339"/>
      <c r="M81" s="339"/>
      <c r="N81" s="338"/>
      <c r="O81" s="338"/>
      <c r="P81" s="338"/>
      <c r="Q81" s="338"/>
      <c r="R81" s="338"/>
      <c r="S81" s="338"/>
      <c r="T81" s="338"/>
      <c r="U81" s="338"/>
      <c r="V81" s="338"/>
      <c r="W81" s="338"/>
      <c r="X81" s="338"/>
      <c r="Z81" s="305" t="s">
        <v>506</v>
      </c>
      <c r="AA81" s="306"/>
      <c r="AB81" s="307">
        <v>2785.732575290336</v>
      </c>
      <c r="AC81" s="306"/>
      <c r="AD81" s="306"/>
      <c r="AE81" s="307">
        <v>3542.2014764009155</v>
      </c>
    </row>
    <row r="82" spans="1:24" ht="12.75">
      <c r="A82" s="340" t="s">
        <v>380</v>
      </c>
      <c r="B82" s="338"/>
      <c r="C82" s="338"/>
      <c r="D82" s="338"/>
      <c r="E82" s="338"/>
      <c r="F82" s="338"/>
      <c r="G82" s="338"/>
      <c r="H82" s="338"/>
      <c r="I82" s="338"/>
      <c r="J82" s="338"/>
      <c r="K82" s="338"/>
      <c r="L82" s="339"/>
      <c r="M82" s="339"/>
      <c r="N82" s="338"/>
      <c r="O82" s="338"/>
      <c r="P82" s="338"/>
      <c r="Q82" s="338"/>
      <c r="R82" s="338"/>
      <c r="S82" s="338"/>
      <c r="T82" s="338"/>
      <c r="U82" s="338"/>
      <c r="V82" s="338"/>
      <c r="W82" s="338"/>
      <c r="X82" s="338"/>
    </row>
    <row r="83" spans="1:24" ht="12.75">
      <c r="A83" s="340" t="s">
        <v>610</v>
      </c>
      <c r="B83" s="338"/>
      <c r="C83" s="338"/>
      <c r="D83" s="338"/>
      <c r="E83" s="338"/>
      <c r="F83" s="338"/>
      <c r="G83" s="338"/>
      <c r="H83" s="338"/>
      <c r="I83" s="338"/>
      <c r="J83" s="338"/>
      <c r="K83" s="338"/>
      <c r="L83" s="339"/>
      <c r="M83" s="339"/>
      <c r="N83" s="338"/>
      <c r="O83" s="338"/>
      <c r="P83" s="338"/>
      <c r="Q83" s="338"/>
      <c r="R83" s="338"/>
      <c r="S83" s="338"/>
      <c r="T83" s="338"/>
      <c r="U83" s="338"/>
      <c r="V83" s="338"/>
      <c r="W83" s="338"/>
      <c r="X83" s="338"/>
    </row>
    <row r="84" spans="1:24" ht="12.75">
      <c r="A84" s="337"/>
      <c r="B84" s="338"/>
      <c r="C84" s="338"/>
      <c r="D84" s="338"/>
      <c r="E84" s="338"/>
      <c r="F84" s="338"/>
      <c r="G84" s="338"/>
      <c r="H84" s="338"/>
      <c r="I84" s="338"/>
      <c r="J84" s="338"/>
      <c r="K84" s="338"/>
      <c r="L84" s="339"/>
      <c r="M84" s="339"/>
      <c r="N84" s="338"/>
      <c r="O84" s="338"/>
      <c r="P84" s="338"/>
      <c r="Q84" s="338"/>
      <c r="R84" s="338"/>
      <c r="S84" s="338"/>
      <c r="T84" s="338"/>
      <c r="U84" s="338"/>
      <c r="V84" s="338"/>
      <c r="W84" s="338"/>
      <c r="X84" s="338"/>
    </row>
    <row r="85" spans="1:31" s="31" customFormat="1" ht="12.75" customHeight="1">
      <c r="A85" s="341" t="s">
        <v>513</v>
      </c>
      <c r="B85" s="350"/>
      <c r="C85" s="350"/>
      <c r="D85" s="350"/>
      <c r="E85" s="350"/>
      <c r="F85" s="350"/>
      <c r="G85" s="350"/>
      <c r="H85" s="350"/>
      <c r="I85" s="350"/>
      <c r="J85" s="350"/>
      <c r="K85" s="350"/>
      <c r="L85" s="350"/>
      <c r="M85" s="350"/>
      <c r="N85" s="350"/>
      <c r="O85" s="350"/>
      <c r="P85" s="350"/>
      <c r="Q85" s="350"/>
      <c r="R85" s="350"/>
      <c r="S85" s="350"/>
      <c r="T85" s="350"/>
      <c r="U85" s="350"/>
      <c r="V85" s="342"/>
      <c r="W85" s="342"/>
      <c r="X85" s="360"/>
      <c r="Y85" s="145"/>
      <c r="Z85" s="151"/>
      <c r="AA85" s="151"/>
      <c r="AB85" s="151"/>
      <c r="AC85" s="151"/>
      <c r="AD85" s="151"/>
      <c r="AE85" s="151"/>
    </row>
    <row r="86" spans="1:31" s="31" customFormat="1" ht="23.25" customHeight="1">
      <c r="A86" s="343">
        <v>1</v>
      </c>
      <c r="B86" s="455" t="s">
        <v>18</v>
      </c>
      <c r="C86" s="455"/>
      <c r="D86" s="455"/>
      <c r="E86" s="455"/>
      <c r="F86" s="455"/>
      <c r="G86" s="455"/>
      <c r="H86" s="455"/>
      <c r="I86" s="455"/>
      <c r="J86" s="455"/>
      <c r="K86" s="455"/>
      <c r="L86" s="455"/>
      <c r="M86" s="455"/>
      <c r="N86" s="455"/>
      <c r="O86" s="455"/>
      <c r="P86" s="455"/>
      <c r="Q86" s="455"/>
      <c r="R86" s="455"/>
      <c r="S86" s="455"/>
      <c r="T86" s="455"/>
      <c r="U86" s="455"/>
      <c r="V86" s="455"/>
      <c r="W86" s="455"/>
      <c r="X86" s="360"/>
      <c r="Y86" s="145"/>
      <c r="Z86" s="151"/>
      <c r="AA86" s="151"/>
      <c r="AB86" s="151"/>
      <c r="AC86" s="151"/>
      <c r="AD86" s="151"/>
      <c r="AE86" s="151"/>
    </row>
    <row r="87" spans="1:31" s="64" customFormat="1" ht="12.75">
      <c r="A87" s="344">
        <v>2</v>
      </c>
      <c r="B87" s="345" t="s">
        <v>19</v>
      </c>
      <c r="C87" s="345"/>
      <c r="D87" s="346"/>
      <c r="E87" s="346"/>
      <c r="F87" s="346"/>
      <c r="G87" s="346"/>
      <c r="H87" s="346"/>
      <c r="I87" s="346"/>
      <c r="J87" s="346"/>
      <c r="K87" s="346"/>
      <c r="L87" s="347"/>
      <c r="M87" s="347"/>
      <c r="N87" s="348"/>
      <c r="O87" s="348"/>
      <c r="P87" s="348"/>
      <c r="Q87" s="348"/>
      <c r="R87" s="348"/>
      <c r="S87" s="348"/>
      <c r="T87" s="346"/>
      <c r="U87" s="348"/>
      <c r="V87" s="348"/>
      <c r="W87" s="348"/>
      <c r="X87" s="348"/>
      <c r="Y87" s="66"/>
      <c r="Z87" s="152"/>
      <c r="AA87" s="152"/>
      <c r="AB87" s="152"/>
      <c r="AC87" s="152"/>
      <c r="AD87" s="152"/>
      <c r="AE87" s="152"/>
    </row>
    <row r="88" spans="1:24" ht="12.75">
      <c r="A88" s="344">
        <v>3</v>
      </c>
      <c r="B88" s="349" t="s">
        <v>20</v>
      </c>
      <c r="C88" s="338"/>
      <c r="D88" s="338"/>
      <c r="E88" s="338"/>
      <c r="F88" s="338"/>
      <c r="G88" s="338"/>
      <c r="H88" s="338"/>
      <c r="I88" s="338"/>
      <c r="J88" s="338"/>
      <c r="K88" s="338"/>
      <c r="L88" s="339"/>
      <c r="M88" s="339"/>
      <c r="N88" s="338"/>
      <c r="O88" s="338"/>
      <c r="P88" s="338"/>
      <c r="Q88" s="338"/>
      <c r="R88" s="338"/>
      <c r="S88" s="338"/>
      <c r="T88" s="338"/>
      <c r="U88" s="338"/>
      <c r="V88" s="338"/>
      <c r="W88" s="338"/>
      <c r="X88" s="338"/>
    </row>
    <row r="89" spans="1:2" ht="12.75">
      <c r="A89" s="63"/>
      <c r="B89" s="64"/>
    </row>
    <row r="90" spans="1:13" ht="12.75">
      <c r="A90" s="33"/>
      <c r="L90" s="68"/>
      <c r="M90" s="68"/>
    </row>
  </sheetData>
  <sheetProtection/>
  <mergeCells count="18">
    <mergeCell ref="B86:W86"/>
    <mergeCell ref="Z4:AB4"/>
    <mergeCell ref="N4:N5"/>
    <mergeCell ref="A4:A5"/>
    <mergeCell ref="B4:B5"/>
    <mergeCell ref="C4:C5"/>
    <mergeCell ref="D4:D5"/>
    <mergeCell ref="E4:E5"/>
    <mergeCell ref="T4:T5"/>
    <mergeCell ref="U4:U5"/>
    <mergeCell ref="AC4:AE4"/>
    <mergeCell ref="A79:E79"/>
    <mergeCell ref="F4:F5"/>
    <mergeCell ref="G4:I4"/>
    <mergeCell ref="J4:J5"/>
    <mergeCell ref="K4:K5"/>
    <mergeCell ref="L4:L5"/>
    <mergeCell ref="X4:X5"/>
  </mergeCells>
  <printOptions/>
  <pageMargins left="0.1968503937007874" right="0.1968503937007874" top="0.5905511811023623" bottom="0.5905511811023623" header="0.31496062992125984" footer="0.31496062992125984"/>
  <pageSetup fitToHeight="2"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dimension ref="A1:AY91"/>
  <sheetViews>
    <sheetView zoomScale="70" zoomScaleNormal="70" zoomScaleSheetLayoutView="80" zoomScalePageLayoutView="0" workbookViewId="0" topLeftCell="A1">
      <pane xSplit="3" ySplit="5" topLeftCell="E63" activePane="bottomRight" state="frozen"/>
      <selection pane="topLeft" activeCell="S9" sqref="S9"/>
      <selection pane="topRight" activeCell="S9" sqref="S9"/>
      <selection pane="bottomLeft" activeCell="S9" sqref="S9"/>
      <selection pane="bottomRight" activeCell="O43" sqref="O43"/>
    </sheetView>
  </sheetViews>
  <sheetFormatPr defaultColWidth="11.421875" defaultRowHeight="12.75" outlineLevelCol="1"/>
  <cols>
    <col min="1" max="1" width="5.7109375" style="10" customWidth="1"/>
    <col min="2" max="2" width="9.57421875" style="7" customWidth="1"/>
    <col min="3" max="3" width="22.421875" style="7" customWidth="1"/>
    <col min="4" max="4" width="29.8515625" style="7" customWidth="1"/>
    <col min="5" max="5" width="11.421875" style="7" customWidth="1"/>
    <col min="6" max="6" width="14.140625" style="7" hidden="1" customWidth="1" outlineLevel="1"/>
    <col min="7" max="7" width="9.8515625" style="7" customWidth="1" collapsed="1"/>
    <col min="8" max="9" width="9.8515625" style="7" customWidth="1"/>
    <col min="10" max="10" width="12.28125" style="7" customWidth="1"/>
    <col min="11" max="11" width="23.140625" style="7" hidden="1" customWidth="1" outlineLevel="1"/>
    <col min="12" max="12" width="13.00390625" style="45" customWidth="1" collapsed="1"/>
    <col min="13" max="13" width="19.8515625" style="45" customWidth="1"/>
    <col min="14" max="14" width="11.421875" style="7" customWidth="1"/>
    <col min="15" max="15" width="12.7109375" style="7" customWidth="1" outlineLevel="1"/>
    <col min="16" max="16" width="22.140625" style="7" customWidth="1" outlineLevel="1"/>
    <col min="17" max="19" width="20.7109375" style="7" customWidth="1" outlineLevel="1"/>
    <col min="20" max="20" width="17.140625" style="7" customWidth="1"/>
    <col min="21" max="21" width="46.7109375" style="7" customWidth="1"/>
    <col min="22" max="23" width="18.421875" style="7" customWidth="1"/>
    <col min="24" max="24" width="18.421875" style="7" customWidth="1" outlineLevel="1"/>
    <col min="25" max="25" width="18.421875" style="7" customWidth="1"/>
    <col min="26" max="31" width="17.7109375" style="150" customWidth="1"/>
    <col min="32" max="16384" width="11.421875" style="7" customWidth="1"/>
  </cols>
  <sheetData>
    <row r="1" spans="1:31" s="9" customFormat="1" ht="18">
      <c r="A1" s="16" t="s">
        <v>620</v>
      </c>
      <c r="C1" s="2"/>
      <c r="D1" s="1"/>
      <c r="E1" s="1"/>
      <c r="F1" s="12"/>
      <c r="G1" s="14"/>
      <c r="H1" s="8"/>
      <c r="I1" s="8"/>
      <c r="J1" s="13"/>
      <c r="K1" s="5"/>
      <c r="L1" s="42"/>
      <c r="M1" s="42"/>
      <c r="N1" s="1"/>
      <c r="O1" s="1"/>
      <c r="P1" s="1"/>
      <c r="Q1" s="1"/>
      <c r="R1" s="1"/>
      <c r="S1" s="1"/>
      <c r="T1" s="1"/>
      <c r="U1" s="6"/>
      <c r="V1" s="6"/>
      <c r="W1" s="6"/>
      <c r="X1" s="355"/>
      <c r="Y1" s="6"/>
      <c r="Z1" s="149"/>
      <c r="AA1" s="149"/>
      <c r="AB1" s="149"/>
      <c r="AC1" s="149"/>
      <c r="AD1" s="149"/>
      <c r="AE1" s="149"/>
    </row>
    <row r="2" spans="1:31" s="9" customFormat="1" ht="15">
      <c r="A2" s="399"/>
      <c r="C2" s="2"/>
      <c r="D2" s="1"/>
      <c r="E2" s="8"/>
      <c r="F2" s="12"/>
      <c r="G2" s="22"/>
      <c r="H2" s="8"/>
      <c r="I2" s="8"/>
      <c r="J2" s="13"/>
      <c r="K2" s="32"/>
      <c r="L2" s="22"/>
      <c r="M2" s="42"/>
      <c r="N2" s="1"/>
      <c r="O2" s="1"/>
      <c r="P2" s="1"/>
      <c r="Q2" s="1"/>
      <c r="R2" s="1"/>
      <c r="S2" s="1"/>
      <c r="T2" s="1"/>
      <c r="U2" s="6"/>
      <c r="V2" s="6"/>
      <c r="W2" s="6"/>
      <c r="X2" s="375"/>
      <c r="Y2" s="6"/>
      <c r="Z2" s="149"/>
      <c r="AA2" s="149"/>
      <c r="AB2" s="149"/>
      <c r="AC2" s="149"/>
      <c r="AD2" s="149"/>
      <c r="AE2" s="149"/>
    </row>
    <row r="3" spans="1:31" s="9" customFormat="1" ht="6" customHeight="1" thickBot="1">
      <c r="A3" s="47"/>
      <c r="B3" s="20"/>
      <c r="C3" s="2"/>
      <c r="D3" s="1"/>
      <c r="E3" s="1"/>
      <c r="F3" s="3"/>
      <c r="G3" s="21"/>
      <c r="H3" s="1"/>
      <c r="I3" s="8"/>
      <c r="J3" s="4"/>
      <c r="K3" s="5"/>
      <c r="L3" s="43"/>
      <c r="M3" s="43"/>
      <c r="N3" s="11"/>
      <c r="O3" s="11"/>
      <c r="P3" s="11"/>
      <c r="Q3" s="11"/>
      <c r="R3" s="11"/>
      <c r="S3" s="11"/>
      <c r="T3" s="8"/>
      <c r="U3" s="30"/>
      <c r="V3" s="30"/>
      <c r="W3" s="30"/>
      <c r="X3" s="30"/>
      <c r="Y3" s="30"/>
      <c r="Z3" s="149"/>
      <c r="AA3" s="149"/>
      <c r="AB3" s="149"/>
      <c r="AC3" s="149"/>
      <c r="AD3" s="149"/>
      <c r="AE3" s="149"/>
    </row>
    <row r="4" spans="1:31" s="49" customFormat="1" ht="12.75" customHeight="1">
      <c r="A4" s="458" t="s">
        <v>11</v>
      </c>
      <c r="B4" s="460" t="s">
        <v>0</v>
      </c>
      <c r="C4" s="444" t="s">
        <v>12</v>
      </c>
      <c r="D4" s="462" t="s">
        <v>8</v>
      </c>
      <c r="E4" s="464" t="s">
        <v>23</v>
      </c>
      <c r="F4" s="444" t="s">
        <v>9</v>
      </c>
      <c r="G4" s="446" t="s">
        <v>1</v>
      </c>
      <c r="H4" s="446"/>
      <c r="I4" s="446"/>
      <c r="J4" s="447" t="s">
        <v>7</v>
      </c>
      <c r="K4" s="449" t="s">
        <v>2</v>
      </c>
      <c r="L4" s="451" t="s">
        <v>10</v>
      </c>
      <c r="M4" s="325"/>
      <c r="N4" s="456" t="s">
        <v>6</v>
      </c>
      <c r="O4" s="401"/>
      <c r="P4" s="401"/>
      <c r="Q4" s="401"/>
      <c r="R4" s="401"/>
      <c r="S4" s="401"/>
      <c r="T4" s="466" t="s">
        <v>22</v>
      </c>
      <c r="U4" s="468" t="s">
        <v>21</v>
      </c>
      <c r="V4" s="401"/>
      <c r="W4" s="394"/>
      <c r="X4" s="453" t="s">
        <v>576</v>
      </c>
      <c r="Y4" s="228"/>
      <c r="Z4" s="432" t="s">
        <v>429</v>
      </c>
      <c r="AA4" s="433"/>
      <c r="AB4" s="434"/>
      <c r="AC4" s="432" t="s">
        <v>430</v>
      </c>
      <c r="AD4" s="433"/>
      <c r="AE4" s="434"/>
    </row>
    <row r="5" spans="1:31" s="154" customFormat="1" ht="63" customHeight="1" thickBot="1">
      <c r="A5" s="459"/>
      <c r="B5" s="461"/>
      <c r="C5" s="445"/>
      <c r="D5" s="463"/>
      <c r="E5" s="465"/>
      <c r="F5" s="445"/>
      <c r="G5" s="326" t="s">
        <v>3</v>
      </c>
      <c r="H5" s="327" t="s">
        <v>4</v>
      </c>
      <c r="I5" s="327" t="s">
        <v>5</v>
      </c>
      <c r="J5" s="448"/>
      <c r="K5" s="450"/>
      <c r="L5" s="452"/>
      <c r="M5" s="326" t="s">
        <v>572</v>
      </c>
      <c r="N5" s="457"/>
      <c r="O5" s="326" t="s">
        <v>15</v>
      </c>
      <c r="P5" s="326" t="s">
        <v>435</v>
      </c>
      <c r="Q5" s="326" t="s">
        <v>13</v>
      </c>
      <c r="R5" s="326" t="s">
        <v>14</v>
      </c>
      <c r="S5" s="326" t="s">
        <v>24</v>
      </c>
      <c r="T5" s="467"/>
      <c r="U5" s="469"/>
      <c r="V5" s="326" t="s">
        <v>571</v>
      </c>
      <c r="W5" s="395" t="s">
        <v>387</v>
      </c>
      <c r="X5" s="454"/>
      <c r="Y5" s="228"/>
      <c r="Z5" s="157" t="s">
        <v>382</v>
      </c>
      <c r="AA5" s="158" t="s">
        <v>383</v>
      </c>
      <c r="AB5" s="159" t="s">
        <v>384</v>
      </c>
      <c r="AC5" s="157" t="s">
        <v>382</v>
      </c>
      <c r="AD5" s="158" t="s">
        <v>383</v>
      </c>
      <c r="AE5" s="159" t="s">
        <v>384</v>
      </c>
    </row>
    <row r="6" spans="1:31" s="73" customFormat="1" ht="102.75" customHeight="1">
      <c r="A6" s="308">
        <v>1</v>
      </c>
      <c r="B6" s="134" t="s">
        <v>42</v>
      </c>
      <c r="C6" s="135" t="s">
        <v>518</v>
      </c>
      <c r="D6" s="136" t="s">
        <v>43</v>
      </c>
      <c r="E6" s="136" t="s">
        <v>44</v>
      </c>
      <c r="F6" s="135" t="s">
        <v>45</v>
      </c>
      <c r="G6" s="237">
        <v>62</v>
      </c>
      <c r="H6" s="238">
        <v>1000</v>
      </c>
      <c r="I6" s="238">
        <v>100</v>
      </c>
      <c r="J6" s="139" t="s">
        <v>40</v>
      </c>
      <c r="K6" s="136"/>
      <c r="L6" s="140">
        <v>126</v>
      </c>
      <c r="M6" s="135" t="s">
        <v>463</v>
      </c>
      <c r="N6" s="136" t="s">
        <v>46</v>
      </c>
      <c r="O6" s="194" t="s">
        <v>31</v>
      </c>
      <c r="P6" s="194" t="s">
        <v>47</v>
      </c>
      <c r="Q6" s="135" t="s">
        <v>464</v>
      </c>
      <c r="R6" s="135" t="s">
        <v>465</v>
      </c>
      <c r="S6" s="135" t="s">
        <v>401</v>
      </c>
      <c r="T6" s="141" t="s">
        <v>48</v>
      </c>
      <c r="U6" s="168" t="s">
        <v>49</v>
      </c>
      <c r="V6" s="140" t="s">
        <v>50</v>
      </c>
      <c r="W6" s="396" t="s">
        <v>36</v>
      </c>
      <c r="X6" s="388" t="s">
        <v>582</v>
      </c>
      <c r="Y6" s="229"/>
      <c r="Z6" s="172">
        <v>62</v>
      </c>
      <c r="AA6" s="173" t="s">
        <v>40</v>
      </c>
      <c r="AB6" s="156">
        <v>126</v>
      </c>
      <c r="AC6" s="172">
        <v>62</v>
      </c>
      <c r="AD6" s="173" t="s">
        <v>40</v>
      </c>
      <c r="AE6" s="156">
        <v>126</v>
      </c>
    </row>
    <row r="7" spans="1:31" ht="57.75" customHeight="1">
      <c r="A7" s="41">
        <v>2</v>
      </c>
      <c r="B7" s="28" t="s">
        <v>51</v>
      </c>
      <c r="C7" s="17" t="s">
        <v>361</v>
      </c>
      <c r="D7" s="17" t="s">
        <v>216</v>
      </c>
      <c r="E7" s="25" t="s">
        <v>26</v>
      </c>
      <c r="F7" s="17" t="s">
        <v>45</v>
      </c>
      <c r="G7" s="260"/>
      <c r="H7" s="35"/>
      <c r="I7" s="35"/>
      <c r="J7" s="35"/>
      <c r="K7" s="25"/>
      <c r="L7" s="95">
        <v>7</v>
      </c>
      <c r="M7" s="17" t="s">
        <v>391</v>
      </c>
      <c r="N7" s="17" t="s">
        <v>46</v>
      </c>
      <c r="O7" s="86" t="s">
        <v>31</v>
      </c>
      <c r="P7" s="86" t="s">
        <v>47</v>
      </c>
      <c r="Q7" s="17" t="s">
        <v>445</v>
      </c>
      <c r="R7" s="17" t="s">
        <v>445</v>
      </c>
      <c r="S7" s="17" t="s">
        <v>401</v>
      </c>
      <c r="T7" s="24" t="s">
        <v>48</v>
      </c>
      <c r="U7" s="167" t="s">
        <v>49</v>
      </c>
      <c r="V7" s="95" t="s">
        <v>50</v>
      </c>
      <c r="W7" s="180" t="s">
        <v>36</v>
      </c>
      <c r="X7" s="388" t="s">
        <v>582</v>
      </c>
      <c r="Y7" s="229"/>
      <c r="Z7" s="172" t="s">
        <v>28</v>
      </c>
      <c r="AA7" s="173" t="s">
        <v>28</v>
      </c>
      <c r="AB7" s="156">
        <v>7</v>
      </c>
      <c r="AC7" s="174" t="s">
        <v>28</v>
      </c>
      <c r="AD7" s="92" t="s">
        <v>28</v>
      </c>
      <c r="AE7" s="155">
        <v>7</v>
      </c>
    </row>
    <row r="8" spans="1:31" s="15" customFormat="1" ht="51.75" customHeight="1">
      <c r="A8" s="41">
        <v>3</v>
      </c>
      <c r="B8" s="28" t="s">
        <v>52</v>
      </c>
      <c r="C8" s="17" t="s">
        <v>362</v>
      </c>
      <c r="D8" s="17" t="s">
        <v>217</v>
      </c>
      <c r="E8" s="25" t="s">
        <v>26</v>
      </c>
      <c r="F8" s="17" t="s">
        <v>45</v>
      </c>
      <c r="G8" s="260"/>
      <c r="H8" s="35"/>
      <c r="I8" s="35"/>
      <c r="J8" s="35"/>
      <c r="K8" s="25"/>
      <c r="L8" s="95">
        <v>5</v>
      </c>
      <c r="M8" s="17" t="s">
        <v>460</v>
      </c>
      <c r="N8" s="17" t="s">
        <v>46</v>
      </c>
      <c r="O8" s="86" t="s">
        <v>31</v>
      </c>
      <c r="P8" s="86" t="s">
        <v>47</v>
      </c>
      <c r="Q8" s="17" t="s">
        <v>445</v>
      </c>
      <c r="R8" s="17" t="s">
        <v>445</v>
      </c>
      <c r="S8" s="17" t="s">
        <v>401</v>
      </c>
      <c r="T8" s="24" t="s">
        <v>48</v>
      </c>
      <c r="U8" s="167" t="s">
        <v>49</v>
      </c>
      <c r="V8" s="95" t="s">
        <v>50</v>
      </c>
      <c r="W8" s="180" t="s">
        <v>36</v>
      </c>
      <c r="X8" s="388" t="s">
        <v>582</v>
      </c>
      <c r="Y8" s="229"/>
      <c r="Z8" s="172" t="s">
        <v>28</v>
      </c>
      <c r="AA8" s="173" t="s">
        <v>28</v>
      </c>
      <c r="AB8" s="156">
        <v>5</v>
      </c>
      <c r="AC8" s="174" t="s">
        <v>28</v>
      </c>
      <c r="AD8" s="92" t="s">
        <v>28</v>
      </c>
      <c r="AE8" s="155">
        <v>5</v>
      </c>
    </row>
    <row r="9" spans="1:31" s="15" customFormat="1" ht="51.75" customHeight="1">
      <c r="A9" s="41">
        <v>4</v>
      </c>
      <c r="B9" s="28" t="s">
        <v>53</v>
      </c>
      <c r="C9" s="17" t="s">
        <v>54</v>
      </c>
      <c r="D9" s="18" t="s">
        <v>55</v>
      </c>
      <c r="E9" s="18" t="s">
        <v>44</v>
      </c>
      <c r="F9" s="17" t="s">
        <v>56</v>
      </c>
      <c r="G9" s="239"/>
      <c r="H9" s="240"/>
      <c r="I9" s="240"/>
      <c r="J9" s="19" t="s">
        <v>57</v>
      </c>
      <c r="K9" s="18"/>
      <c r="L9" s="95">
        <v>119</v>
      </c>
      <c r="M9" s="17" t="s">
        <v>391</v>
      </c>
      <c r="N9" s="18" t="s">
        <v>46</v>
      </c>
      <c r="O9" s="86" t="s">
        <v>58</v>
      </c>
      <c r="P9" s="86" t="s">
        <v>462</v>
      </c>
      <c r="Q9" s="17" t="s">
        <v>461</v>
      </c>
      <c r="R9" s="17" t="s">
        <v>466</v>
      </c>
      <c r="S9" s="17" t="s">
        <v>401</v>
      </c>
      <c r="T9" s="24" t="s">
        <v>59</v>
      </c>
      <c r="U9" s="167" t="s">
        <v>49</v>
      </c>
      <c r="V9" s="95" t="s">
        <v>60</v>
      </c>
      <c r="W9" s="180" t="s">
        <v>421</v>
      </c>
      <c r="X9" s="388" t="s">
        <v>585</v>
      </c>
      <c r="Y9" s="229"/>
      <c r="Z9" s="172" t="s">
        <v>28</v>
      </c>
      <c r="AA9" s="173">
        <v>45</v>
      </c>
      <c r="AB9" s="156">
        <v>119</v>
      </c>
      <c r="AC9" s="174" t="s">
        <v>28</v>
      </c>
      <c r="AD9" s="92">
        <v>45</v>
      </c>
      <c r="AE9" s="155">
        <v>119</v>
      </c>
    </row>
    <row r="10" spans="1:51" s="15" customFormat="1" ht="89.25">
      <c r="A10" s="41">
        <v>5</v>
      </c>
      <c r="B10" s="28" t="s">
        <v>61</v>
      </c>
      <c r="C10" s="17" t="s">
        <v>587</v>
      </c>
      <c r="D10" s="18" t="s">
        <v>219</v>
      </c>
      <c r="E10" s="18" t="s">
        <v>44</v>
      </c>
      <c r="F10" s="17" t="s">
        <v>45</v>
      </c>
      <c r="G10" s="239">
        <v>79</v>
      </c>
      <c r="H10" s="240">
        <v>1000</v>
      </c>
      <c r="I10" s="240">
        <v>100</v>
      </c>
      <c r="J10" s="19" t="s">
        <v>40</v>
      </c>
      <c r="K10" s="18"/>
      <c r="L10" s="95">
        <v>180</v>
      </c>
      <c r="M10" s="17" t="s">
        <v>507</v>
      </c>
      <c r="N10" s="18" t="s">
        <v>46</v>
      </c>
      <c r="O10" s="86" t="s">
        <v>31</v>
      </c>
      <c r="P10" s="86" t="s">
        <v>62</v>
      </c>
      <c r="Q10" s="17" t="s">
        <v>464</v>
      </c>
      <c r="R10" s="17" t="s">
        <v>467</v>
      </c>
      <c r="S10" s="17" t="s">
        <v>401</v>
      </c>
      <c r="T10" s="24" t="s">
        <v>59</v>
      </c>
      <c r="U10" s="167" t="s">
        <v>49</v>
      </c>
      <c r="V10" s="95" t="s">
        <v>50</v>
      </c>
      <c r="W10" s="180" t="s">
        <v>36</v>
      </c>
      <c r="X10" s="388" t="s">
        <v>582</v>
      </c>
      <c r="Y10" s="229"/>
      <c r="Z10" s="172">
        <v>79</v>
      </c>
      <c r="AA10" s="173" t="s">
        <v>40</v>
      </c>
      <c r="AB10" s="156">
        <v>180</v>
      </c>
      <c r="AC10" s="174">
        <v>79</v>
      </c>
      <c r="AD10" s="92" t="s">
        <v>40</v>
      </c>
      <c r="AE10" s="155">
        <v>180</v>
      </c>
      <c r="AF10" s="1"/>
      <c r="AG10" s="1"/>
      <c r="AH10" s="1"/>
      <c r="AI10" s="1"/>
      <c r="AJ10" s="1"/>
      <c r="AK10" s="1"/>
      <c r="AL10" s="1"/>
      <c r="AM10" s="1"/>
      <c r="AN10" s="1"/>
      <c r="AO10" s="1"/>
      <c r="AP10" s="1"/>
      <c r="AQ10" s="1"/>
      <c r="AR10" s="1"/>
      <c r="AS10" s="1"/>
      <c r="AT10" s="1"/>
      <c r="AU10" s="1"/>
      <c r="AV10" s="1"/>
      <c r="AW10" s="1"/>
      <c r="AX10" s="1"/>
      <c r="AY10" s="1"/>
    </row>
    <row r="11" spans="1:51" s="15" customFormat="1" ht="51">
      <c r="A11" s="41">
        <v>6</v>
      </c>
      <c r="B11" s="79" t="s">
        <v>67</v>
      </c>
      <c r="C11" s="103" t="s">
        <v>354</v>
      </c>
      <c r="D11" s="79" t="s">
        <v>212</v>
      </c>
      <c r="E11" s="18" t="s">
        <v>44</v>
      </c>
      <c r="F11" s="17" t="s">
        <v>68</v>
      </c>
      <c r="G11" s="239"/>
      <c r="H11" s="240"/>
      <c r="I11" s="240"/>
      <c r="J11" s="19" t="s">
        <v>69</v>
      </c>
      <c r="K11" s="34"/>
      <c r="L11" s="87">
        <v>107</v>
      </c>
      <c r="M11" s="268" t="s">
        <v>71</v>
      </c>
      <c r="N11" s="269" t="s">
        <v>46</v>
      </c>
      <c r="O11" s="309" t="s">
        <v>498</v>
      </c>
      <c r="P11" s="309" t="s">
        <v>497</v>
      </c>
      <c r="Q11" s="268" t="s">
        <v>396</v>
      </c>
      <c r="R11" s="268" t="s">
        <v>397</v>
      </c>
      <c r="S11" s="268" t="s">
        <v>403</v>
      </c>
      <c r="T11" s="108" t="s">
        <v>72</v>
      </c>
      <c r="U11" s="166" t="s">
        <v>614</v>
      </c>
      <c r="V11" s="183" t="s">
        <v>399</v>
      </c>
      <c r="W11" s="181" t="s">
        <v>422</v>
      </c>
      <c r="X11" s="389" t="s">
        <v>584</v>
      </c>
      <c r="Y11" s="230"/>
      <c r="Z11" s="172" t="s">
        <v>28</v>
      </c>
      <c r="AA11" s="173">
        <v>33</v>
      </c>
      <c r="AB11" s="156">
        <v>107</v>
      </c>
      <c r="AC11" s="174" t="s">
        <v>28</v>
      </c>
      <c r="AD11" s="92">
        <v>33</v>
      </c>
      <c r="AE11" s="155">
        <v>107</v>
      </c>
      <c r="AF11" s="215"/>
      <c r="AG11" s="215"/>
      <c r="AH11" s="215"/>
      <c r="AI11" s="215"/>
      <c r="AJ11" s="215"/>
      <c r="AK11" s="215"/>
      <c r="AL11" s="215"/>
      <c r="AM11" s="215"/>
      <c r="AN11" s="215"/>
      <c r="AO11" s="215"/>
      <c r="AP11" s="215"/>
      <c r="AQ11" s="215"/>
      <c r="AR11" s="215"/>
      <c r="AS11" s="215"/>
      <c r="AT11" s="215"/>
      <c r="AU11" s="215"/>
      <c r="AV11" s="215"/>
      <c r="AW11" s="1"/>
      <c r="AX11" s="1"/>
      <c r="AY11" s="1"/>
    </row>
    <row r="12" spans="1:51" s="15" customFormat="1" ht="69" customHeight="1">
      <c r="A12" s="41">
        <v>7</v>
      </c>
      <c r="B12" s="28" t="s">
        <v>73</v>
      </c>
      <c r="C12" s="17" t="s">
        <v>74</v>
      </c>
      <c r="D12" s="18" t="s">
        <v>75</v>
      </c>
      <c r="E12" s="18" t="s">
        <v>44</v>
      </c>
      <c r="F12" s="17" t="s">
        <v>50</v>
      </c>
      <c r="G12" s="239"/>
      <c r="H12" s="240"/>
      <c r="I12" s="240"/>
      <c r="J12" s="19" t="s">
        <v>40</v>
      </c>
      <c r="K12" s="18"/>
      <c r="L12" s="95">
        <v>26</v>
      </c>
      <c r="M12" s="17" t="s">
        <v>391</v>
      </c>
      <c r="N12" s="18" t="s">
        <v>46</v>
      </c>
      <c r="O12" s="86" t="s">
        <v>31</v>
      </c>
      <c r="P12" s="86" t="s">
        <v>76</v>
      </c>
      <c r="Q12" s="17" t="s">
        <v>461</v>
      </c>
      <c r="R12" s="17" t="s">
        <v>466</v>
      </c>
      <c r="S12" s="17" t="s">
        <v>401</v>
      </c>
      <c r="T12" s="24" t="s">
        <v>48</v>
      </c>
      <c r="U12" s="18" t="s">
        <v>388</v>
      </c>
      <c r="V12" s="273" t="s">
        <v>50</v>
      </c>
      <c r="W12" s="181" t="s">
        <v>36</v>
      </c>
      <c r="X12" s="389" t="s">
        <v>581</v>
      </c>
      <c r="Y12" s="230"/>
      <c r="Z12" s="172" t="s">
        <v>28</v>
      </c>
      <c r="AA12" s="173" t="s">
        <v>40</v>
      </c>
      <c r="AB12" s="156">
        <v>26</v>
      </c>
      <c r="AC12" s="174" t="s">
        <v>28</v>
      </c>
      <c r="AD12" s="92" t="s">
        <v>40</v>
      </c>
      <c r="AE12" s="155">
        <v>26</v>
      </c>
      <c r="AF12" s="215"/>
      <c r="AG12" s="215"/>
      <c r="AH12" s="215"/>
      <c r="AI12" s="215"/>
      <c r="AJ12" s="215"/>
      <c r="AK12" s="215"/>
      <c r="AL12" s="215"/>
      <c r="AM12" s="215"/>
      <c r="AN12" s="215"/>
      <c r="AO12" s="215"/>
      <c r="AP12" s="215"/>
      <c r="AQ12" s="215"/>
      <c r="AR12" s="215"/>
      <c r="AS12" s="215"/>
      <c r="AT12" s="215"/>
      <c r="AU12" s="215"/>
      <c r="AV12" s="215"/>
      <c r="AW12" s="1"/>
      <c r="AX12" s="1"/>
      <c r="AY12" s="1"/>
    </row>
    <row r="13" spans="1:51" s="94" customFormat="1" ht="72" customHeight="1">
      <c r="A13" s="41">
        <v>8</v>
      </c>
      <c r="B13" s="28" t="s">
        <v>77</v>
      </c>
      <c r="C13" s="17" t="s">
        <v>74</v>
      </c>
      <c r="D13" s="18" t="s">
        <v>78</v>
      </c>
      <c r="E13" s="18" t="s">
        <v>26</v>
      </c>
      <c r="F13" s="17" t="s">
        <v>50</v>
      </c>
      <c r="G13" s="239"/>
      <c r="H13" s="240"/>
      <c r="I13" s="240"/>
      <c r="J13" s="88" t="s">
        <v>307</v>
      </c>
      <c r="K13" s="18"/>
      <c r="L13" s="95">
        <v>147</v>
      </c>
      <c r="M13" s="17" t="s">
        <v>391</v>
      </c>
      <c r="N13" s="18" t="s">
        <v>46</v>
      </c>
      <c r="O13" s="86" t="s">
        <v>31</v>
      </c>
      <c r="P13" s="86" t="s">
        <v>80</v>
      </c>
      <c r="Q13" s="17" t="s">
        <v>461</v>
      </c>
      <c r="R13" s="17" t="s">
        <v>466</v>
      </c>
      <c r="S13" s="17" t="s">
        <v>401</v>
      </c>
      <c r="T13" s="24" t="s">
        <v>59</v>
      </c>
      <c r="U13" s="18" t="s">
        <v>453</v>
      </c>
      <c r="V13" s="273" t="s">
        <v>50</v>
      </c>
      <c r="W13" s="181" t="s">
        <v>36</v>
      </c>
      <c r="X13" s="389" t="s">
        <v>581</v>
      </c>
      <c r="Y13" s="231"/>
      <c r="Z13" s="172" t="s">
        <v>28</v>
      </c>
      <c r="AA13" s="173">
        <v>49</v>
      </c>
      <c r="AB13" s="156">
        <v>147</v>
      </c>
      <c r="AC13" s="174" t="s">
        <v>28</v>
      </c>
      <c r="AD13" s="92">
        <v>49</v>
      </c>
      <c r="AE13" s="155">
        <v>147</v>
      </c>
      <c r="AF13" s="216"/>
      <c r="AG13" s="216"/>
      <c r="AH13" s="216"/>
      <c r="AI13" s="216"/>
      <c r="AJ13" s="216"/>
      <c r="AK13" s="216"/>
      <c r="AL13" s="216"/>
      <c r="AM13" s="216"/>
      <c r="AN13" s="216"/>
      <c r="AO13" s="216"/>
      <c r="AP13" s="216"/>
      <c r="AQ13" s="216"/>
      <c r="AR13" s="216"/>
      <c r="AS13" s="216"/>
      <c r="AT13" s="216"/>
      <c r="AU13" s="216"/>
      <c r="AV13" s="216"/>
      <c r="AW13" s="216"/>
      <c r="AX13" s="216"/>
      <c r="AY13" s="216"/>
    </row>
    <row r="14" spans="1:51" s="15" customFormat="1" ht="104.25" customHeight="1">
      <c r="A14" s="41">
        <v>9</v>
      </c>
      <c r="B14" s="28" t="s">
        <v>81</v>
      </c>
      <c r="C14" s="17" t="s">
        <v>519</v>
      </c>
      <c r="D14" s="18" t="s">
        <v>573</v>
      </c>
      <c r="E14" s="18" t="s">
        <v>44</v>
      </c>
      <c r="F14" s="17" t="s">
        <v>562</v>
      </c>
      <c r="G14" s="239">
        <v>15</v>
      </c>
      <c r="H14" s="240">
        <v>1100</v>
      </c>
      <c r="I14" s="240">
        <v>100</v>
      </c>
      <c r="J14" s="19" t="s">
        <v>40</v>
      </c>
      <c r="K14" s="18"/>
      <c r="L14" s="95">
        <v>41</v>
      </c>
      <c r="M14" s="17" t="s">
        <v>469</v>
      </c>
      <c r="N14" s="18" t="s">
        <v>46</v>
      </c>
      <c r="O14" s="86" t="s">
        <v>31</v>
      </c>
      <c r="P14" s="86" t="s">
        <v>468</v>
      </c>
      <c r="Q14" s="17" t="s">
        <v>464</v>
      </c>
      <c r="R14" s="17" t="s">
        <v>467</v>
      </c>
      <c r="S14" s="17" t="s">
        <v>401</v>
      </c>
      <c r="T14" s="24" t="s">
        <v>59</v>
      </c>
      <c r="U14" s="18" t="s">
        <v>453</v>
      </c>
      <c r="V14" s="273" t="s">
        <v>50</v>
      </c>
      <c r="W14" s="181" t="s">
        <v>36</v>
      </c>
      <c r="X14" s="389"/>
      <c r="Y14" s="231"/>
      <c r="Z14" s="172">
        <v>15</v>
      </c>
      <c r="AA14" s="173" t="s">
        <v>40</v>
      </c>
      <c r="AB14" s="156">
        <v>41</v>
      </c>
      <c r="AC14" s="174">
        <v>15</v>
      </c>
      <c r="AD14" s="92" t="s">
        <v>40</v>
      </c>
      <c r="AE14" s="155">
        <v>41</v>
      </c>
      <c r="AF14" s="1"/>
      <c r="AG14" s="1"/>
      <c r="AH14" s="1"/>
      <c r="AI14" s="1"/>
      <c r="AJ14" s="1"/>
      <c r="AK14" s="1"/>
      <c r="AL14" s="1"/>
      <c r="AM14" s="1"/>
      <c r="AN14" s="1"/>
      <c r="AO14" s="1"/>
      <c r="AP14" s="1"/>
      <c r="AQ14" s="1"/>
      <c r="AR14" s="1"/>
      <c r="AS14" s="1"/>
      <c r="AT14" s="1"/>
      <c r="AU14" s="1"/>
      <c r="AV14" s="1"/>
      <c r="AW14" s="1"/>
      <c r="AX14" s="1"/>
      <c r="AY14" s="1"/>
    </row>
    <row r="15" spans="1:31" s="15" customFormat="1" ht="63.75">
      <c r="A15" s="41">
        <v>10</v>
      </c>
      <c r="B15" s="28" t="s">
        <v>407</v>
      </c>
      <c r="C15" s="17" t="s">
        <v>364</v>
      </c>
      <c r="D15" s="18" t="s">
        <v>83</v>
      </c>
      <c r="E15" s="18" t="s">
        <v>44</v>
      </c>
      <c r="F15" s="17" t="s">
        <v>84</v>
      </c>
      <c r="G15" s="239"/>
      <c r="H15" s="240"/>
      <c r="I15" s="240"/>
      <c r="J15" s="19" t="s">
        <v>218</v>
      </c>
      <c r="K15" s="317" t="s">
        <v>79</v>
      </c>
      <c r="L15" s="95">
        <v>120</v>
      </c>
      <c r="M15" s="17" t="s">
        <v>391</v>
      </c>
      <c r="N15" s="18" t="s">
        <v>46</v>
      </c>
      <c r="O15" s="86" t="s">
        <v>31</v>
      </c>
      <c r="P15" s="86" t="s">
        <v>85</v>
      </c>
      <c r="Q15" s="17" t="s">
        <v>461</v>
      </c>
      <c r="R15" s="17" t="s">
        <v>466</v>
      </c>
      <c r="S15" s="17" t="s">
        <v>401</v>
      </c>
      <c r="T15" s="24" t="s">
        <v>59</v>
      </c>
      <c r="U15" s="18" t="s">
        <v>454</v>
      </c>
      <c r="V15" s="273" t="s">
        <v>50</v>
      </c>
      <c r="W15" s="181" t="s">
        <v>36</v>
      </c>
      <c r="X15" s="389" t="s">
        <v>580</v>
      </c>
      <c r="Y15" s="231"/>
      <c r="Z15" s="172" t="s">
        <v>28</v>
      </c>
      <c r="AA15" s="173">
        <v>39</v>
      </c>
      <c r="AB15" s="156">
        <v>120</v>
      </c>
      <c r="AC15" s="174" t="s">
        <v>28</v>
      </c>
      <c r="AD15" s="92">
        <v>39</v>
      </c>
      <c r="AE15" s="155">
        <v>120</v>
      </c>
    </row>
    <row r="16" spans="1:31" s="15" customFormat="1" ht="76.5" customHeight="1">
      <c r="A16" s="41">
        <v>11</v>
      </c>
      <c r="B16" s="28" t="s">
        <v>90</v>
      </c>
      <c r="C16" s="17" t="s">
        <v>517</v>
      </c>
      <c r="D16" s="18" t="s">
        <v>283</v>
      </c>
      <c r="E16" s="18" t="s">
        <v>91</v>
      </c>
      <c r="F16" s="17" t="s">
        <v>562</v>
      </c>
      <c r="G16" s="239">
        <v>23.2</v>
      </c>
      <c r="H16" s="240">
        <v>900</v>
      </c>
      <c r="I16" s="240">
        <v>70</v>
      </c>
      <c r="J16" s="19"/>
      <c r="K16" s="18"/>
      <c r="L16" s="95">
        <v>48</v>
      </c>
      <c r="M16" s="17" t="s">
        <v>470</v>
      </c>
      <c r="N16" s="18" t="s">
        <v>46</v>
      </c>
      <c r="O16" s="86" t="s">
        <v>493</v>
      </c>
      <c r="P16" s="86" t="s">
        <v>496</v>
      </c>
      <c r="Q16" s="17" t="s">
        <v>467</v>
      </c>
      <c r="R16" s="17" t="s">
        <v>92</v>
      </c>
      <c r="S16" s="17" t="s">
        <v>92</v>
      </c>
      <c r="T16" s="24" t="s">
        <v>93</v>
      </c>
      <c r="U16" s="167" t="s">
        <v>389</v>
      </c>
      <c r="V16" s="95" t="s">
        <v>562</v>
      </c>
      <c r="W16" s="180" t="s">
        <v>423</v>
      </c>
      <c r="X16" s="388"/>
      <c r="Y16" s="229"/>
      <c r="Z16" s="172"/>
      <c r="AA16" s="173"/>
      <c r="AB16" s="156"/>
      <c r="AC16" s="174">
        <v>23.2</v>
      </c>
      <c r="AD16" s="92" t="s">
        <v>28</v>
      </c>
      <c r="AE16" s="155">
        <v>48</v>
      </c>
    </row>
    <row r="17" spans="1:31" s="15" customFormat="1" ht="84.75" customHeight="1">
      <c r="A17" s="41">
        <v>12</v>
      </c>
      <c r="B17" s="28" t="s">
        <v>215</v>
      </c>
      <c r="C17" s="144" t="s">
        <v>425</v>
      </c>
      <c r="D17" s="17" t="s">
        <v>577</v>
      </c>
      <c r="E17" s="18" t="s">
        <v>26</v>
      </c>
      <c r="F17" s="17" t="s">
        <v>570</v>
      </c>
      <c r="G17" s="362">
        <v>26</v>
      </c>
      <c r="H17" s="363">
        <v>700</v>
      </c>
      <c r="I17" s="363">
        <v>90</v>
      </c>
      <c r="J17" s="363" t="s">
        <v>115</v>
      </c>
      <c r="K17" s="18" t="s">
        <v>426</v>
      </c>
      <c r="L17" s="387">
        <v>5</v>
      </c>
      <c r="M17" s="270" t="s">
        <v>431</v>
      </c>
      <c r="N17" s="271" t="s">
        <v>46</v>
      </c>
      <c r="O17" s="102" t="s">
        <v>404</v>
      </c>
      <c r="P17" s="272" t="s">
        <v>116</v>
      </c>
      <c r="Q17" s="102" t="s">
        <v>398</v>
      </c>
      <c r="R17" s="102" t="s">
        <v>401</v>
      </c>
      <c r="S17" s="102" t="s">
        <v>110</v>
      </c>
      <c r="T17" s="227" t="s">
        <v>48</v>
      </c>
      <c r="U17" s="167" t="s">
        <v>427</v>
      </c>
      <c r="V17" s="185" t="s">
        <v>378</v>
      </c>
      <c r="W17" s="220" t="s">
        <v>36</v>
      </c>
      <c r="X17" s="398" t="s">
        <v>578</v>
      </c>
      <c r="Y17" s="232"/>
      <c r="Z17" s="172"/>
      <c r="AA17" s="173"/>
      <c r="AB17" s="156">
        <v>5</v>
      </c>
      <c r="AC17" s="174"/>
      <c r="AD17" s="92"/>
      <c r="AE17" s="155">
        <v>5</v>
      </c>
    </row>
    <row r="18" spans="1:31" s="15" customFormat="1" ht="51.75" customHeight="1">
      <c r="A18" s="41">
        <v>13</v>
      </c>
      <c r="B18" s="28" t="s">
        <v>213</v>
      </c>
      <c r="C18" s="17" t="s">
        <v>449</v>
      </c>
      <c r="D18" s="17" t="s">
        <v>120</v>
      </c>
      <c r="E18" s="18" t="s">
        <v>26</v>
      </c>
      <c r="F18" s="17" t="s">
        <v>569</v>
      </c>
      <c r="G18" s="262"/>
      <c r="H18" s="241"/>
      <c r="I18" s="241"/>
      <c r="J18" s="126" t="s">
        <v>159</v>
      </c>
      <c r="K18" s="126"/>
      <c r="L18" s="95">
        <v>157</v>
      </c>
      <c r="M18" s="95" t="s">
        <v>70</v>
      </c>
      <c r="N18" s="18" t="s">
        <v>46</v>
      </c>
      <c r="O18" s="270" t="s">
        <v>121</v>
      </c>
      <c r="P18" s="315" t="s">
        <v>36</v>
      </c>
      <c r="Q18" s="254" t="s">
        <v>405</v>
      </c>
      <c r="R18" s="254" t="s">
        <v>405</v>
      </c>
      <c r="S18" s="254" t="s">
        <v>391</v>
      </c>
      <c r="T18" s="91" t="s">
        <v>214</v>
      </c>
      <c r="U18" s="169" t="s">
        <v>514</v>
      </c>
      <c r="V18" s="95" t="s">
        <v>569</v>
      </c>
      <c r="W18" s="180" t="s">
        <v>36</v>
      </c>
      <c r="X18" s="388"/>
      <c r="Y18" s="229"/>
      <c r="Z18" s="172"/>
      <c r="AA18" s="173"/>
      <c r="AB18" s="156"/>
      <c r="AC18" s="174" t="s">
        <v>28</v>
      </c>
      <c r="AD18" s="92">
        <v>50</v>
      </c>
      <c r="AE18" s="155">
        <v>157</v>
      </c>
    </row>
    <row r="19" spans="1:31" s="15" customFormat="1" ht="58.5" customHeight="1">
      <c r="A19" s="41">
        <v>14</v>
      </c>
      <c r="B19" s="28" t="s">
        <v>123</v>
      </c>
      <c r="C19" s="17" t="s">
        <v>124</v>
      </c>
      <c r="D19" s="18" t="s">
        <v>125</v>
      </c>
      <c r="E19" s="18" t="s">
        <v>91</v>
      </c>
      <c r="F19" s="17" t="s">
        <v>118</v>
      </c>
      <c r="G19" s="239">
        <v>0.35</v>
      </c>
      <c r="H19" s="240">
        <v>500</v>
      </c>
      <c r="I19" s="240">
        <v>64</v>
      </c>
      <c r="J19" s="19"/>
      <c r="K19" s="18"/>
      <c r="L19" s="44">
        <v>0.9</v>
      </c>
      <c r="M19" s="95" t="s">
        <v>391</v>
      </c>
      <c r="N19" s="18" t="s">
        <v>46</v>
      </c>
      <c r="O19" s="185" t="s">
        <v>31</v>
      </c>
      <c r="P19" s="185" t="s">
        <v>126</v>
      </c>
      <c r="Q19" s="95" t="s">
        <v>33</v>
      </c>
      <c r="R19" s="251" t="s">
        <v>36</v>
      </c>
      <c r="S19" s="251" t="s">
        <v>36</v>
      </c>
      <c r="T19" s="100">
        <v>42278</v>
      </c>
      <c r="U19" s="169" t="s">
        <v>127</v>
      </c>
      <c r="V19" s="95" t="s">
        <v>118</v>
      </c>
      <c r="W19" s="180" t="s">
        <v>36</v>
      </c>
      <c r="X19" s="388"/>
      <c r="Y19" s="229"/>
      <c r="Z19" s="172">
        <v>0.35</v>
      </c>
      <c r="AA19" s="173" t="s">
        <v>28</v>
      </c>
      <c r="AB19" s="156">
        <v>0.9</v>
      </c>
      <c r="AC19" s="174">
        <v>0.35</v>
      </c>
      <c r="AD19" s="92" t="s">
        <v>28</v>
      </c>
      <c r="AE19" s="155">
        <v>0.9</v>
      </c>
    </row>
    <row r="20" spans="1:31" ht="38.25">
      <c r="A20" s="41">
        <v>15</v>
      </c>
      <c r="B20" s="26" t="s">
        <v>128</v>
      </c>
      <c r="C20" s="17" t="s">
        <v>515</v>
      </c>
      <c r="D20" s="79" t="s">
        <v>129</v>
      </c>
      <c r="E20" s="18" t="s">
        <v>26</v>
      </c>
      <c r="F20" s="103" t="s">
        <v>96</v>
      </c>
      <c r="G20" s="263">
        <v>26</v>
      </c>
      <c r="H20" s="117">
        <v>400</v>
      </c>
      <c r="I20" s="117">
        <v>80</v>
      </c>
      <c r="J20" s="126"/>
      <c r="K20" s="27"/>
      <c r="L20" s="109">
        <v>33</v>
      </c>
      <c r="M20" s="95" t="s">
        <v>70</v>
      </c>
      <c r="N20" s="79" t="s">
        <v>46</v>
      </c>
      <c r="O20" s="185" t="s">
        <v>130</v>
      </c>
      <c r="P20" s="185" t="s">
        <v>36</v>
      </c>
      <c r="Q20" s="95" t="s">
        <v>36</v>
      </c>
      <c r="R20" s="95" t="s">
        <v>36</v>
      </c>
      <c r="S20" s="95" t="s">
        <v>36</v>
      </c>
      <c r="T20" s="91" t="s">
        <v>122</v>
      </c>
      <c r="U20" s="169" t="s">
        <v>131</v>
      </c>
      <c r="V20" s="95" t="s">
        <v>96</v>
      </c>
      <c r="W20" s="180" t="s">
        <v>36</v>
      </c>
      <c r="X20" s="388"/>
      <c r="Y20" s="229"/>
      <c r="Z20" s="172"/>
      <c r="AA20" s="173"/>
      <c r="AB20" s="156"/>
      <c r="AC20" s="174">
        <v>26</v>
      </c>
      <c r="AD20" s="92" t="s">
        <v>28</v>
      </c>
      <c r="AE20" s="155">
        <v>33</v>
      </c>
    </row>
    <row r="21" spans="1:31" ht="38.25">
      <c r="A21" s="41">
        <v>16</v>
      </c>
      <c r="B21" s="26" t="s">
        <v>132</v>
      </c>
      <c r="C21" s="103" t="s">
        <v>516</v>
      </c>
      <c r="D21" s="79" t="s">
        <v>133</v>
      </c>
      <c r="E21" s="18" t="s">
        <v>26</v>
      </c>
      <c r="F21" s="103" t="s">
        <v>96</v>
      </c>
      <c r="G21" s="263">
        <v>62</v>
      </c>
      <c r="H21" s="117">
        <v>500</v>
      </c>
      <c r="I21" s="117">
        <v>80</v>
      </c>
      <c r="J21" s="126"/>
      <c r="K21" s="27"/>
      <c r="L21" s="109">
        <v>88</v>
      </c>
      <c r="M21" s="95" t="s">
        <v>70</v>
      </c>
      <c r="N21" s="79" t="s">
        <v>46</v>
      </c>
      <c r="O21" s="185" t="s">
        <v>130</v>
      </c>
      <c r="P21" s="185" t="s">
        <v>36</v>
      </c>
      <c r="Q21" s="95" t="s">
        <v>36</v>
      </c>
      <c r="R21" s="95" t="s">
        <v>36</v>
      </c>
      <c r="S21" s="95" t="s">
        <v>36</v>
      </c>
      <c r="T21" s="91" t="s">
        <v>122</v>
      </c>
      <c r="U21" s="169" t="s">
        <v>134</v>
      </c>
      <c r="V21" s="95" t="s">
        <v>96</v>
      </c>
      <c r="W21" s="180" t="s">
        <v>36</v>
      </c>
      <c r="X21" s="388"/>
      <c r="Y21" s="229"/>
      <c r="Z21" s="172"/>
      <c r="AA21" s="173"/>
      <c r="AB21" s="156"/>
      <c r="AC21" s="174">
        <v>62</v>
      </c>
      <c r="AD21" s="92" t="s">
        <v>28</v>
      </c>
      <c r="AE21" s="155">
        <v>88</v>
      </c>
    </row>
    <row r="22" spans="1:31" ht="38.25">
      <c r="A22" s="41">
        <v>17</v>
      </c>
      <c r="B22" s="26" t="s">
        <v>140</v>
      </c>
      <c r="C22" s="103" t="s">
        <v>526</v>
      </c>
      <c r="D22" s="103" t="s">
        <v>141</v>
      </c>
      <c r="E22" s="18" t="s">
        <v>26</v>
      </c>
      <c r="F22" s="103" t="s">
        <v>96</v>
      </c>
      <c r="G22" s="261"/>
      <c r="H22" s="126"/>
      <c r="I22" s="126"/>
      <c r="J22" s="126"/>
      <c r="K22" s="89" t="s">
        <v>142</v>
      </c>
      <c r="L22" s="109">
        <v>6</v>
      </c>
      <c r="M22" s="95" t="s">
        <v>70</v>
      </c>
      <c r="N22" s="79" t="s">
        <v>46</v>
      </c>
      <c r="O22" s="185" t="s">
        <v>130</v>
      </c>
      <c r="P22" s="185" t="s">
        <v>36</v>
      </c>
      <c r="Q22" s="95" t="s">
        <v>36</v>
      </c>
      <c r="R22" s="95" t="s">
        <v>36</v>
      </c>
      <c r="S22" s="95" t="s">
        <v>36</v>
      </c>
      <c r="T22" s="91" t="s">
        <v>122</v>
      </c>
      <c r="U22" s="169" t="s">
        <v>131</v>
      </c>
      <c r="V22" s="95" t="s">
        <v>96</v>
      </c>
      <c r="W22" s="180" t="s">
        <v>36</v>
      </c>
      <c r="X22" s="388"/>
      <c r="Y22" s="229"/>
      <c r="Z22" s="172"/>
      <c r="AA22" s="173"/>
      <c r="AB22" s="156"/>
      <c r="AC22" s="174" t="s">
        <v>28</v>
      </c>
      <c r="AD22" s="92" t="s">
        <v>28</v>
      </c>
      <c r="AE22" s="155">
        <v>6</v>
      </c>
    </row>
    <row r="23" spans="1:31" ht="38.25">
      <c r="A23" s="41">
        <v>18</v>
      </c>
      <c r="B23" s="26" t="s">
        <v>143</v>
      </c>
      <c r="C23" s="79" t="s">
        <v>527</v>
      </c>
      <c r="D23" s="79" t="s">
        <v>313</v>
      </c>
      <c r="E23" s="18" t="s">
        <v>26</v>
      </c>
      <c r="F23" s="103" t="s">
        <v>96</v>
      </c>
      <c r="G23" s="261"/>
      <c r="H23" s="126"/>
      <c r="I23" s="126"/>
      <c r="J23" s="126"/>
      <c r="K23" s="89" t="s">
        <v>142</v>
      </c>
      <c r="L23" s="109">
        <v>6</v>
      </c>
      <c r="M23" s="95" t="s">
        <v>70</v>
      </c>
      <c r="N23" s="79" t="s">
        <v>46</v>
      </c>
      <c r="O23" s="185" t="s">
        <v>130</v>
      </c>
      <c r="P23" s="185" t="s">
        <v>36</v>
      </c>
      <c r="Q23" s="95" t="s">
        <v>36</v>
      </c>
      <c r="R23" s="95" t="s">
        <v>36</v>
      </c>
      <c r="S23" s="95" t="s">
        <v>36</v>
      </c>
      <c r="T23" s="91" t="s">
        <v>122</v>
      </c>
      <c r="U23" s="169" t="s">
        <v>134</v>
      </c>
      <c r="V23" s="95" t="s">
        <v>96</v>
      </c>
      <c r="W23" s="180" t="s">
        <v>36</v>
      </c>
      <c r="X23" s="388"/>
      <c r="Y23" s="229"/>
      <c r="Z23" s="172"/>
      <c r="AA23" s="173"/>
      <c r="AB23" s="156"/>
      <c r="AC23" s="174" t="s">
        <v>28</v>
      </c>
      <c r="AD23" s="92" t="s">
        <v>28</v>
      </c>
      <c r="AE23" s="155">
        <v>6</v>
      </c>
    </row>
    <row r="24" spans="1:31" ht="45.75" customHeight="1">
      <c r="A24" s="41">
        <v>19</v>
      </c>
      <c r="B24" s="26" t="s">
        <v>144</v>
      </c>
      <c r="C24" s="86" t="s">
        <v>368</v>
      </c>
      <c r="D24" s="34" t="s">
        <v>145</v>
      </c>
      <c r="E24" s="18" t="s">
        <v>26</v>
      </c>
      <c r="F24" s="17" t="s">
        <v>27</v>
      </c>
      <c r="G24" s="239" t="s">
        <v>28</v>
      </c>
      <c r="H24" s="240" t="s">
        <v>28</v>
      </c>
      <c r="I24" s="240" t="s">
        <v>28</v>
      </c>
      <c r="J24" s="19" t="s">
        <v>28</v>
      </c>
      <c r="K24" s="34" t="s">
        <v>146</v>
      </c>
      <c r="L24" s="87">
        <v>7</v>
      </c>
      <c r="M24" s="87" t="s">
        <v>70</v>
      </c>
      <c r="N24" s="34" t="s">
        <v>46</v>
      </c>
      <c r="O24" s="310" t="s">
        <v>31</v>
      </c>
      <c r="P24" s="310" t="s">
        <v>147</v>
      </c>
      <c r="Q24" s="183" t="s">
        <v>405</v>
      </c>
      <c r="R24" s="183" t="s">
        <v>391</v>
      </c>
      <c r="S24" s="183" t="s">
        <v>406</v>
      </c>
      <c r="T24" s="84">
        <v>2018</v>
      </c>
      <c r="U24" s="166" t="s">
        <v>148</v>
      </c>
      <c r="V24" s="87" t="s">
        <v>35</v>
      </c>
      <c r="W24" s="181" t="s">
        <v>36</v>
      </c>
      <c r="X24" s="389"/>
      <c r="Y24" s="231"/>
      <c r="Z24" s="172" t="s">
        <v>28</v>
      </c>
      <c r="AA24" s="173" t="s">
        <v>28</v>
      </c>
      <c r="AB24" s="156">
        <v>7</v>
      </c>
      <c r="AC24" s="174" t="s">
        <v>28</v>
      </c>
      <c r="AD24" s="92" t="s">
        <v>28</v>
      </c>
      <c r="AE24" s="155">
        <v>7</v>
      </c>
    </row>
    <row r="25" spans="1:31" ht="33" customHeight="1">
      <c r="A25" s="41">
        <v>20</v>
      </c>
      <c r="B25" s="26" t="s">
        <v>149</v>
      </c>
      <c r="C25" s="258" t="s">
        <v>369</v>
      </c>
      <c r="D25" s="274" t="s">
        <v>150</v>
      </c>
      <c r="E25" s="275" t="s">
        <v>26</v>
      </c>
      <c r="F25" s="258" t="s">
        <v>27</v>
      </c>
      <c r="G25" s="276" t="s">
        <v>28</v>
      </c>
      <c r="H25" s="277" t="s">
        <v>28</v>
      </c>
      <c r="I25" s="277" t="s">
        <v>28</v>
      </c>
      <c r="J25" s="278" t="s">
        <v>28</v>
      </c>
      <c r="K25" s="274" t="s">
        <v>146</v>
      </c>
      <c r="L25" s="279">
        <v>7</v>
      </c>
      <c r="M25" s="279" t="s">
        <v>70</v>
      </c>
      <c r="N25" s="274" t="s">
        <v>46</v>
      </c>
      <c r="O25" s="311" t="s">
        <v>130</v>
      </c>
      <c r="P25" s="316" t="s">
        <v>36</v>
      </c>
      <c r="Q25" s="280" t="s">
        <v>36</v>
      </c>
      <c r="R25" s="280" t="s">
        <v>405</v>
      </c>
      <c r="S25" s="280" t="s">
        <v>391</v>
      </c>
      <c r="T25" s="281">
        <v>2020</v>
      </c>
      <c r="U25" s="282" t="s">
        <v>148</v>
      </c>
      <c r="V25" s="279" t="s">
        <v>35</v>
      </c>
      <c r="W25" s="181" t="s">
        <v>36</v>
      </c>
      <c r="X25" s="389"/>
      <c r="Y25" s="231"/>
      <c r="Z25" s="172" t="s">
        <v>28</v>
      </c>
      <c r="AA25" s="173" t="s">
        <v>28</v>
      </c>
      <c r="AB25" s="156">
        <v>7</v>
      </c>
      <c r="AC25" s="174" t="s">
        <v>28</v>
      </c>
      <c r="AD25" s="92" t="s">
        <v>28</v>
      </c>
      <c r="AE25" s="155">
        <v>7</v>
      </c>
    </row>
    <row r="26" spans="1:31" ht="83.25" customHeight="1">
      <c r="A26" s="41">
        <v>21</v>
      </c>
      <c r="B26" s="26" t="s">
        <v>220</v>
      </c>
      <c r="C26" s="17" t="s">
        <v>455</v>
      </c>
      <c r="D26" s="18" t="s">
        <v>221</v>
      </c>
      <c r="E26" s="25" t="s">
        <v>26</v>
      </c>
      <c r="F26" s="17" t="s">
        <v>559</v>
      </c>
      <c r="G26" s="260"/>
      <c r="H26" s="35"/>
      <c r="I26" s="35"/>
      <c r="J26" s="36" t="s">
        <v>218</v>
      </c>
      <c r="K26" s="18" t="s">
        <v>222</v>
      </c>
      <c r="L26" s="95">
        <v>142</v>
      </c>
      <c r="M26" s="17" t="s">
        <v>472</v>
      </c>
      <c r="N26" s="34" t="s">
        <v>46</v>
      </c>
      <c r="O26" s="86" t="s">
        <v>493</v>
      </c>
      <c r="P26" s="86" t="s">
        <v>495</v>
      </c>
      <c r="Q26" s="17" t="s">
        <v>414</v>
      </c>
      <c r="R26" s="17" t="s">
        <v>471</v>
      </c>
      <c r="S26" s="17" t="s">
        <v>474</v>
      </c>
      <c r="T26" s="24" t="s">
        <v>223</v>
      </c>
      <c r="U26" s="18" t="s">
        <v>389</v>
      </c>
      <c r="V26" s="95" t="s">
        <v>562</v>
      </c>
      <c r="W26" s="180" t="s">
        <v>424</v>
      </c>
      <c r="X26" s="388" t="s">
        <v>583</v>
      </c>
      <c r="Y26" s="233"/>
      <c r="Z26" s="172" t="s">
        <v>28</v>
      </c>
      <c r="AA26" s="173">
        <v>39</v>
      </c>
      <c r="AB26" s="156">
        <v>142</v>
      </c>
      <c r="AC26" s="174" t="s">
        <v>28</v>
      </c>
      <c r="AD26" s="92">
        <v>39</v>
      </c>
      <c r="AE26" s="155">
        <v>142</v>
      </c>
    </row>
    <row r="27" spans="1:31" ht="81.75" customHeight="1">
      <c r="A27" s="41">
        <v>22</v>
      </c>
      <c r="B27" s="26" t="s">
        <v>224</v>
      </c>
      <c r="C27" s="17" t="s">
        <v>456</v>
      </c>
      <c r="D27" s="18" t="s">
        <v>160</v>
      </c>
      <c r="E27" s="25" t="s">
        <v>26</v>
      </c>
      <c r="F27" s="17" t="s">
        <v>559</v>
      </c>
      <c r="G27" s="260">
        <v>112</v>
      </c>
      <c r="H27" s="36">
        <v>1000</v>
      </c>
      <c r="I27" s="36">
        <v>100</v>
      </c>
      <c r="J27" s="35"/>
      <c r="K27" s="25"/>
      <c r="L27" s="95">
        <v>291</v>
      </c>
      <c r="M27" s="17" t="s">
        <v>472</v>
      </c>
      <c r="N27" s="34" t="s">
        <v>46</v>
      </c>
      <c r="O27" s="86" t="s">
        <v>493</v>
      </c>
      <c r="P27" s="86" t="s">
        <v>494</v>
      </c>
      <c r="Q27" s="17" t="s">
        <v>414</v>
      </c>
      <c r="R27" s="17" t="s">
        <v>473</v>
      </c>
      <c r="S27" s="17" t="s">
        <v>475</v>
      </c>
      <c r="T27" s="24" t="s">
        <v>223</v>
      </c>
      <c r="U27" s="18" t="s">
        <v>389</v>
      </c>
      <c r="V27" s="95" t="s">
        <v>562</v>
      </c>
      <c r="W27" s="180" t="s">
        <v>424</v>
      </c>
      <c r="X27" s="388" t="s">
        <v>583</v>
      </c>
      <c r="Y27" s="233"/>
      <c r="Z27" s="172">
        <v>112</v>
      </c>
      <c r="AA27" s="173" t="s">
        <v>28</v>
      </c>
      <c r="AB27" s="156">
        <v>291</v>
      </c>
      <c r="AC27" s="174">
        <v>112</v>
      </c>
      <c r="AD27" s="92" t="s">
        <v>28</v>
      </c>
      <c r="AE27" s="155">
        <v>291</v>
      </c>
    </row>
    <row r="28" spans="1:31" ht="84" customHeight="1">
      <c r="A28" s="41">
        <v>23</v>
      </c>
      <c r="B28" s="26" t="s">
        <v>225</v>
      </c>
      <c r="C28" s="17" t="s">
        <v>457</v>
      </c>
      <c r="D28" s="18" t="s">
        <v>161</v>
      </c>
      <c r="E28" s="25" t="s">
        <v>26</v>
      </c>
      <c r="F28" s="17" t="s">
        <v>559</v>
      </c>
      <c r="G28" s="260">
        <v>115</v>
      </c>
      <c r="H28" s="36">
        <v>1000</v>
      </c>
      <c r="I28" s="36">
        <v>100</v>
      </c>
      <c r="J28" s="35"/>
      <c r="K28" s="36"/>
      <c r="L28" s="95">
        <v>299</v>
      </c>
      <c r="M28" s="17" t="s">
        <v>472</v>
      </c>
      <c r="N28" s="34" t="s">
        <v>46</v>
      </c>
      <c r="O28" s="86" t="s">
        <v>493</v>
      </c>
      <c r="P28" s="86" t="s">
        <v>501</v>
      </c>
      <c r="Q28" s="17" t="s">
        <v>414</v>
      </c>
      <c r="R28" s="17" t="s">
        <v>473</v>
      </c>
      <c r="S28" s="17" t="s">
        <v>475</v>
      </c>
      <c r="T28" s="24" t="s">
        <v>223</v>
      </c>
      <c r="U28" s="18" t="s">
        <v>389</v>
      </c>
      <c r="V28" s="95" t="s">
        <v>562</v>
      </c>
      <c r="W28" s="180" t="s">
        <v>424</v>
      </c>
      <c r="X28" s="388" t="s">
        <v>583</v>
      </c>
      <c r="Y28" s="233"/>
      <c r="Z28" s="172">
        <v>115</v>
      </c>
      <c r="AA28" s="173" t="s">
        <v>28</v>
      </c>
      <c r="AB28" s="156">
        <v>299</v>
      </c>
      <c r="AC28" s="174">
        <v>115</v>
      </c>
      <c r="AD28" s="92" t="s">
        <v>28</v>
      </c>
      <c r="AE28" s="155">
        <v>299</v>
      </c>
    </row>
    <row r="29" spans="1:31" ht="73.5" customHeight="1">
      <c r="A29" s="41">
        <v>24</v>
      </c>
      <c r="B29" s="26" t="s">
        <v>162</v>
      </c>
      <c r="C29" s="18" t="s">
        <v>226</v>
      </c>
      <c r="D29" s="17" t="s">
        <v>163</v>
      </c>
      <c r="E29" s="28" t="s">
        <v>26</v>
      </c>
      <c r="F29" s="18" t="s">
        <v>56</v>
      </c>
      <c r="G29" s="239"/>
      <c r="H29" s="240"/>
      <c r="I29" s="240"/>
      <c r="J29" s="19"/>
      <c r="K29" s="89"/>
      <c r="L29" s="90">
        <v>14</v>
      </c>
      <c r="M29" s="17" t="s">
        <v>472</v>
      </c>
      <c r="N29" s="295" t="s">
        <v>46</v>
      </c>
      <c r="O29" s="86" t="s">
        <v>31</v>
      </c>
      <c r="P29" s="86" t="s">
        <v>502</v>
      </c>
      <c r="Q29" s="17" t="s">
        <v>414</v>
      </c>
      <c r="R29" s="17" t="s">
        <v>391</v>
      </c>
      <c r="S29" s="17" t="s">
        <v>445</v>
      </c>
      <c r="T29" s="91" t="s">
        <v>72</v>
      </c>
      <c r="U29" s="18" t="s">
        <v>227</v>
      </c>
      <c r="V29" s="95" t="s">
        <v>60</v>
      </c>
      <c r="W29" s="180" t="s">
        <v>421</v>
      </c>
      <c r="X29" s="388"/>
      <c r="Y29" s="233"/>
      <c r="Z29" s="172" t="s">
        <v>28</v>
      </c>
      <c r="AA29" s="173" t="s">
        <v>28</v>
      </c>
      <c r="AB29" s="156">
        <v>14</v>
      </c>
      <c r="AC29" s="174" t="s">
        <v>28</v>
      </c>
      <c r="AD29" s="92" t="s">
        <v>28</v>
      </c>
      <c r="AE29" s="155">
        <v>14</v>
      </c>
    </row>
    <row r="30" spans="1:31" ht="73.5" customHeight="1">
      <c r="A30" s="41">
        <v>25</v>
      </c>
      <c r="B30" s="26" t="s">
        <v>164</v>
      </c>
      <c r="C30" s="18" t="s">
        <v>228</v>
      </c>
      <c r="D30" s="17" t="s">
        <v>165</v>
      </c>
      <c r="E30" s="28" t="s">
        <v>26</v>
      </c>
      <c r="F30" s="18" t="s">
        <v>56</v>
      </c>
      <c r="G30" s="239"/>
      <c r="H30" s="240"/>
      <c r="I30" s="240"/>
      <c r="J30" s="19"/>
      <c r="K30" s="89"/>
      <c r="L30" s="90">
        <v>5.5</v>
      </c>
      <c r="M30" s="17" t="s">
        <v>472</v>
      </c>
      <c r="N30" s="295" t="s">
        <v>46</v>
      </c>
      <c r="O30" s="86" t="s">
        <v>31</v>
      </c>
      <c r="P30" s="86" t="s">
        <v>503</v>
      </c>
      <c r="Q30" s="17" t="s">
        <v>414</v>
      </c>
      <c r="R30" s="17" t="s">
        <v>391</v>
      </c>
      <c r="S30" s="17" t="s">
        <v>445</v>
      </c>
      <c r="T30" s="91" t="s">
        <v>72</v>
      </c>
      <c r="U30" s="18" t="s">
        <v>227</v>
      </c>
      <c r="V30" s="95" t="s">
        <v>60</v>
      </c>
      <c r="W30" s="180" t="s">
        <v>421</v>
      </c>
      <c r="X30" s="388"/>
      <c r="Y30" s="233"/>
      <c r="Z30" s="172" t="s">
        <v>28</v>
      </c>
      <c r="AA30" s="173" t="s">
        <v>28</v>
      </c>
      <c r="AB30" s="156">
        <v>5.5</v>
      </c>
      <c r="AC30" s="174" t="s">
        <v>28</v>
      </c>
      <c r="AD30" s="92" t="s">
        <v>28</v>
      </c>
      <c r="AE30" s="155">
        <v>5.5</v>
      </c>
    </row>
    <row r="31" spans="1:31" ht="51">
      <c r="A31" s="41">
        <v>26</v>
      </c>
      <c r="B31" s="26" t="s">
        <v>166</v>
      </c>
      <c r="C31" s="18" t="s">
        <v>229</v>
      </c>
      <c r="D31" s="17" t="s">
        <v>167</v>
      </c>
      <c r="E31" s="28" t="s">
        <v>26</v>
      </c>
      <c r="F31" s="18" t="s">
        <v>56</v>
      </c>
      <c r="G31" s="239"/>
      <c r="H31" s="240"/>
      <c r="I31" s="240"/>
      <c r="J31" s="19"/>
      <c r="K31" s="89"/>
      <c r="L31" s="90">
        <v>10</v>
      </c>
      <c r="M31" s="17" t="s">
        <v>472</v>
      </c>
      <c r="N31" s="295" t="s">
        <v>46</v>
      </c>
      <c r="O31" s="86" t="s">
        <v>31</v>
      </c>
      <c r="P31" s="86" t="s">
        <v>504</v>
      </c>
      <c r="Q31" s="17" t="s">
        <v>414</v>
      </c>
      <c r="R31" s="17" t="s">
        <v>391</v>
      </c>
      <c r="S31" s="17" t="s">
        <v>445</v>
      </c>
      <c r="T31" s="91" t="s">
        <v>72</v>
      </c>
      <c r="U31" s="18" t="s">
        <v>227</v>
      </c>
      <c r="V31" s="95" t="s">
        <v>60</v>
      </c>
      <c r="W31" s="180" t="s">
        <v>421</v>
      </c>
      <c r="X31" s="388"/>
      <c r="Y31" s="233"/>
      <c r="Z31" s="172" t="s">
        <v>28</v>
      </c>
      <c r="AA31" s="173" t="s">
        <v>28</v>
      </c>
      <c r="AB31" s="156">
        <v>10</v>
      </c>
      <c r="AC31" s="174" t="s">
        <v>28</v>
      </c>
      <c r="AD31" s="92" t="s">
        <v>28</v>
      </c>
      <c r="AE31" s="155">
        <v>10</v>
      </c>
    </row>
    <row r="32" spans="1:31" ht="60.75" customHeight="1">
      <c r="A32" s="41">
        <v>27</v>
      </c>
      <c r="B32" s="26" t="s">
        <v>168</v>
      </c>
      <c r="C32" s="18" t="s">
        <v>230</v>
      </c>
      <c r="D32" s="17" t="s">
        <v>231</v>
      </c>
      <c r="E32" s="28" t="s">
        <v>26</v>
      </c>
      <c r="F32" s="18" t="s">
        <v>56</v>
      </c>
      <c r="G32" s="239"/>
      <c r="H32" s="240"/>
      <c r="I32" s="240"/>
      <c r="J32" s="19"/>
      <c r="K32" s="89"/>
      <c r="L32" s="90">
        <v>9.5</v>
      </c>
      <c r="M32" s="17" t="s">
        <v>472</v>
      </c>
      <c r="N32" s="295" t="s">
        <v>46</v>
      </c>
      <c r="O32" s="86" t="s">
        <v>31</v>
      </c>
      <c r="P32" s="86" t="s">
        <v>505</v>
      </c>
      <c r="Q32" s="17" t="s">
        <v>414</v>
      </c>
      <c r="R32" s="17" t="s">
        <v>391</v>
      </c>
      <c r="S32" s="17" t="s">
        <v>445</v>
      </c>
      <c r="T32" s="91" t="s">
        <v>72</v>
      </c>
      <c r="U32" s="18" t="s">
        <v>227</v>
      </c>
      <c r="V32" s="95" t="s">
        <v>60</v>
      </c>
      <c r="W32" s="180" t="s">
        <v>421</v>
      </c>
      <c r="X32" s="388"/>
      <c r="Y32" s="233"/>
      <c r="Z32" s="172" t="s">
        <v>28</v>
      </c>
      <c r="AA32" s="173" t="s">
        <v>28</v>
      </c>
      <c r="AB32" s="156">
        <v>9.5</v>
      </c>
      <c r="AC32" s="174" t="s">
        <v>28</v>
      </c>
      <c r="AD32" s="92" t="s">
        <v>28</v>
      </c>
      <c r="AE32" s="155">
        <v>9.5</v>
      </c>
    </row>
    <row r="33" spans="1:31" ht="193.5" customHeight="1">
      <c r="A33" s="41">
        <v>28</v>
      </c>
      <c r="B33" s="26" t="s">
        <v>169</v>
      </c>
      <c r="C33" s="80" t="s">
        <v>520</v>
      </c>
      <c r="D33" s="80" t="s">
        <v>206</v>
      </c>
      <c r="E33" s="283" t="s">
        <v>91</v>
      </c>
      <c r="F33" s="284" t="s">
        <v>35</v>
      </c>
      <c r="G33" s="285"/>
      <c r="H33" s="286"/>
      <c r="I33" s="286"/>
      <c r="J33" s="286"/>
      <c r="K33" s="287"/>
      <c r="L33" s="288">
        <v>2</v>
      </c>
      <c r="M33" s="288" t="s">
        <v>406</v>
      </c>
      <c r="N33" s="80" t="s">
        <v>30</v>
      </c>
      <c r="O33" s="312" t="s">
        <v>31</v>
      </c>
      <c r="P33" s="312" t="s">
        <v>170</v>
      </c>
      <c r="Q33" s="289" t="s">
        <v>411</v>
      </c>
      <c r="R33" s="288" t="s">
        <v>36</v>
      </c>
      <c r="S33" s="288" t="s">
        <v>36</v>
      </c>
      <c r="T33" s="290" t="s">
        <v>568</v>
      </c>
      <c r="U33" s="291" t="s">
        <v>509</v>
      </c>
      <c r="V33" s="288" t="s">
        <v>35</v>
      </c>
      <c r="W33" s="85" t="s">
        <v>36</v>
      </c>
      <c r="X33" s="390"/>
      <c r="Y33" s="234"/>
      <c r="Z33" s="172" t="s">
        <v>28</v>
      </c>
      <c r="AA33" s="173" t="s">
        <v>28</v>
      </c>
      <c r="AB33" s="156">
        <v>2</v>
      </c>
      <c r="AC33" s="174" t="s">
        <v>28</v>
      </c>
      <c r="AD33" s="92" t="s">
        <v>28</v>
      </c>
      <c r="AE33" s="155">
        <v>2</v>
      </c>
    </row>
    <row r="34" spans="1:31" ht="255.75" customHeight="1">
      <c r="A34" s="41">
        <v>29</v>
      </c>
      <c r="B34" s="26" t="s">
        <v>172</v>
      </c>
      <c r="C34" s="79" t="s">
        <v>371</v>
      </c>
      <c r="D34" s="79" t="s">
        <v>207</v>
      </c>
      <c r="E34" s="18" t="s">
        <v>91</v>
      </c>
      <c r="F34" s="103" t="s">
        <v>35</v>
      </c>
      <c r="G34" s="261"/>
      <c r="H34" s="126"/>
      <c r="I34" s="126"/>
      <c r="J34" s="126"/>
      <c r="K34" s="89"/>
      <c r="L34" s="106">
        <v>12</v>
      </c>
      <c r="M34" s="90" t="s">
        <v>391</v>
      </c>
      <c r="N34" s="79" t="s">
        <v>46</v>
      </c>
      <c r="O34" s="300" t="s">
        <v>31</v>
      </c>
      <c r="P34" s="300" t="s">
        <v>443</v>
      </c>
      <c r="Q34" s="90" t="s">
        <v>391</v>
      </c>
      <c r="R34" s="90" t="s">
        <v>401</v>
      </c>
      <c r="S34" s="183" t="s">
        <v>411</v>
      </c>
      <c r="T34" s="91" t="s">
        <v>173</v>
      </c>
      <c r="U34" s="169" t="s">
        <v>510</v>
      </c>
      <c r="V34" s="90" t="s">
        <v>35</v>
      </c>
      <c r="W34" s="85" t="s">
        <v>36</v>
      </c>
      <c r="X34" s="390"/>
      <c r="Y34" s="234"/>
      <c r="Z34" s="172" t="s">
        <v>28</v>
      </c>
      <c r="AA34" s="173" t="s">
        <v>28</v>
      </c>
      <c r="AB34" s="156">
        <v>12</v>
      </c>
      <c r="AC34" s="174" t="s">
        <v>28</v>
      </c>
      <c r="AD34" s="92" t="s">
        <v>28</v>
      </c>
      <c r="AE34" s="155">
        <v>12</v>
      </c>
    </row>
    <row r="35" spans="1:31" ht="165" customHeight="1">
      <c r="A35" s="41">
        <v>30</v>
      </c>
      <c r="B35" s="26" t="s">
        <v>208</v>
      </c>
      <c r="C35" s="79" t="s">
        <v>521</v>
      </c>
      <c r="D35" s="79" t="s">
        <v>352</v>
      </c>
      <c r="E35" s="18" t="s">
        <v>91</v>
      </c>
      <c r="F35" s="103" t="s">
        <v>27</v>
      </c>
      <c r="G35" s="261"/>
      <c r="H35" s="126"/>
      <c r="I35" s="126"/>
      <c r="J35" s="126"/>
      <c r="K35" s="89"/>
      <c r="L35" s="106">
        <v>11.5</v>
      </c>
      <c r="M35" s="90" t="s">
        <v>391</v>
      </c>
      <c r="N35" s="79" t="s">
        <v>46</v>
      </c>
      <c r="O35" s="300" t="s">
        <v>31</v>
      </c>
      <c r="P35" s="300" t="s">
        <v>444</v>
      </c>
      <c r="Q35" s="90" t="s">
        <v>391</v>
      </c>
      <c r="R35" s="90" t="s">
        <v>445</v>
      </c>
      <c r="S35" s="183" t="s">
        <v>401</v>
      </c>
      <c r="T35" s="91" t="s">
        <v>173</v>
      </c>
      <c r="U35" s="169" t="s">
        <v>510</v>
      </c>
      <c r="V35" s="90" t="s">
        <v>35</v>
      </c>
      <c r="W35" s="85" t="s">
        <v>36</v>
      </c>
      <c r="X35" s="390"/>
      <c r="Y35" s="234"/>
      <c r="Z35" s="172" t="s">
        <v>28</v>
      </c>
      <c r="AA35" s="173" t="s">
        <v>28</v>
      </c>
      <c r="AB35" s="156">
        <v>11.5</v>
      </c>
      <c r="AC35" s="174" t="s">
        <v>28</v>
      </c>
      <c r="AD35" s="92" t="s">
        <v>28</v>
      </c>
      <c r="AE35" s="155">
        <v>11.5</v>
      </c>
    </row>
    <row r="36" spans="1:31" ht="88.5" customHeight="1">
      <c r="A36" s="41">
        <v>31</v>
      </c>
      <c r="B36" s="26" t="s">
        <v>175</v>
      </c>
      <c r="C36" s="79" t="s">
        <v>176</v>
      </c>
      <c r="D36" s="79" t="s">
        <v>177</v>
      </c>
      <c r="E36" s="18" t="s">
        <v>91</v>
      </c>
      <c r="F36" s="103" t="s">
        <v>35</v>
      </c>
      <c r="G36" s="261"/>
      <c r="H36" s="126"/>
      <c r="I36" s="126"/>
      <c r="J36" s="126"/>
      <c r="K36" s="89"/>
      <c r="L36" s="90">
        <v>0.5</v>
      </c>
      <c r="M36" s="292" t="s">
        <v>70</v>
      </c>
      <c r="N36" s="293" t="s">
        <v>46</v>
      </c>
      <c r="O36" s="313" t="s">
        <v>31</v>
      </c>
      <c r="P36" s="313" t="s">
        <v>446</v>
      </c>
      <c r="Q36" s="292" t="s">
        <v>36</v>
      </c>
      <c r="R36" s="292" t="s">
        <v>405</v>
      </c>
      <c r="S36" s="292" t="s">
        <v>391</v>
      </c>
      <c r="T36" s="91">
        <v>2021</v>
      </c>
      <c r="U36" s="169" t="s">
        <v>510</v>
      </c>
      <c r="V36" s="90" t="s">
        <v>35</v>
      </c>
      <c r="W36" s="85" t="s">
        <v>36</v>
      </c>
      <c r="X36" s="390"/>
      <c r="Y36" s="234"/>
      <c r="Z36" s="172"/>
      <c r="AA36" s="173"/>
      <c r="AB36" s="156"/>
      <c r="AC36" s="174" t="s">
        <v>28</v>
      </c>
      <c r="AD36" s="92" t="s">
        <v>28</v>
      </c>
      <c r="AE36" s="155">
        <v>0.5</v>
      </c>
    </row>
    <row r="37" spans="1:31" ht="81" customHeight="1">
      <c r="A37" s="41">
        <v>32</v>
      </c>
      <c r="B37" s="28" t="s">
        <v>247</v>
      </c>
      <c r="C37" s="18" t="s">
        <v>248</v>
      </c>
      <c r="D37" s="34" t="s">
        <v>178</v>
      </c>
      <c r="E37" s="99" t="s">
        <v>91</v>
      </c>
      <c r="F37" s="99" t="s">
        <v>560</v>
      </c>
      <c r="G37" s="242">
        <v>0.3</v>
      </c>
      <c r="H37" s="243">
        <v>200</v>
      </c>
      <c r="I37" s="243">
        <v>84</v>
      </c>
      <c r="J37" s="243"/>
      <c r="K37" s="74" t="s">
        <v>249</v>
      </c>
      <c r="L37" s="95">
        <f>3.4*1.3*1.02^3</f>
        <v>4.69053936</v>
      </c>
      <c r="M37" s="17" t="s">
        <v>472</v>
      </c>
      <c r="N37" s="34" t="s">
        <v>46</v>
      </c>
      <c r="O37" s="302" t="s">
        <v>31</v>
      </c>
      <c r="P37" s="318" t="s">
        <v>179</v>
      </c>
      <c r="Q37" s="17" t="s">
        <v>476</v>
      </c>
      <c r="R37" s="17" t="s">
        <v>481</v>
      </c>
      <c r="S37" s="17" t="s">
        <v>401</v>
      </c>
      <c r="T37" s="76" t="s">
        <v>59</v>
      </c>
      <c r="U37" s="17" t="s">
        <v>592</v>
      </c>
      <c r="V37" s="381" t="s">
        <v>50</v>
      </c>
      <c r="W37" s="85" t="s">
        <v>36</v>
      </c>
      <c r="X37" s="390"/>
      <c r="Y37" s="234"/>
      <c r="Z37" s="172">
        <v>0.3</v>
      </c>
      <c r="AA37" s="173" t="s">
        <v>28</v>
      </c>
      <c r="AB37" s="156">
        <v>4.69053936</v>
      </c>
      <c r="AC37" s="174">
        <v>0.3</v>
      </c>
      <c r="AD37" s="92" t="s">
        <v>28</v>
      </c>
      <c r="AE37" s="155">
        <v>4.69053936</v>
      </c>
    </row>
    <row r="38" spans="1:31" ht="76.5">
      <c r="A38" s="41">
        <v>33</v>
      </c>
      <c r="B38" s="28" t="s">
        <v>250</v>
      </c>
      <c r="C38" s="18" t="s">
        <v>251</v>
      </c>
      <c r="D38" s="34" t="s">
        <v>180</v>
      </c>
      <c r="E38" s="28" t="s">
        <v>91</v>
      </c>
      <c r="F38" s="28" t="s">
        <v>50</v>
      </c>
      <c r="G38" s="239">
        <v>0.3</v>
      </c>
      <c r="H38" s="240">
        <v>200</v>
      </c>
      <c r="I38" s="240">
        <v>84</v>
      </c>
      <c r="J38" s="240"/>
      <c r="K38" s="72"/>
      <c r="L38" s="95">
        <f>3.8*1.3*1.02^3</f>
        <v>5.242367519999999</v>
      </c>
      <c r="M38" s="17" t="s">
        <v>472</v>
      </c>
      <c r="N38" s="34" t="s">
        <v>46</v>
      </c>
      <c r="O38" s="302" t="s">
        <v>31</v>
      </c>
      <c r="P38" s="318" t="s">
        <v>477</v>
      </c>
      <c r="Q38" s="17" t="s">
        <v>476</v>
      </c>
      <c r="R38" s="17" t="s">
        <v>481</v>
      </c>
      <c r="S38" s="17" t="s">
        <v>401</v>
      </c>
      <c r="T38" s="76" t="s">
        <v>59</v>
      </c>
      <c r="U38" s="17" t="s">
        <v>607</v>
      </c>
      <c r="V38" s="381" t="s">
        <v>50</v>
      </c>
      <c r="W38" s="85" t="s">
        <v>36</v>
      </c>
      <c r="X38" s="390"/>
      <c r="Y38" s="234"/>
      <c r="Z38" s="172">
        <v>0.3</v>
      </c>
      <c r="AA38" s="173" t="s">
        <v>28</v>
      </c>
      <c r="AB38" s="156">
        <v>5.242367519999999</v>
      </c>
      <c r="AC38" s="174">
        <v>0.3</v>
      </c>
      <c r="AD38" s="92" t="s">
        <v>28</v>
      </c>
      <c r="AE38" s="155">
        <v>5.242367519999999</v>
      </c>
    </row>
    <row r="39" spans="1:31" ht="106.5" customHeight="1">
      <c r="A39" s="41">
        <v>34</v>
      </c>
      <c r="B39" s="28" t="s">
        <v>252</v>
      </c>
      <c r="C39" s="18" t="s">
        <v>253</v>
      </c>
      <c r="D39" s="18" t="s">
        <v>254</v>
      </c>
      <c r="E39" s="28" t="s">
        <v>91</v>
      </c>
      <c r="F39" s="28" t="s">
        <v>50</v>
      </c>
      <c r="G39" s="239">
        <v>0.2</v>
      </c>
      <c r="H39" s="240">
        <v>300</v>
      </c>
      <c r="I39" s="240">
        <v>100</v>
      </c>
      <c r="J39" s="244"/>
      <c r="K39" s="74" t="s">
        <v>255</v>
      </c>
      <c r="L39" s="95">
        <f>3.9*1.3*1.02^3</f>
        <v>5.38032456</v>
      </c>
      <c r="M39" s="17" t="s">
        <v>472</v>
      </c>
      <c r="N39" s="34" t="s">
        <v>46</v>
      </c>
      <c r="O39" s="302" t="s">
        <v>31</v>
      </c>
      <c r="P39" s="318" t="s">
        <v>478</v>
      </c>
      <c r="Q39" s="17" t="s">
        <v>476</v>
      </c>
      <c r="R39" s="17" t="s">
        <v>481</v>
      </c>
      <c r="S39" s="17" t="s">
        <v>401</v>
      </c>
      <c r="T39" s="76" t="s">
        <v>59</v>
      </c>
      <c r="U39" s="17" t="s">
        <v>593</v>
      </c>
      <c r="V39" s="381" t="s">
        <v>50</v>
      </c>
      <c r="W39" s="85" t="s">
        <v>36</v>
      </c>
      <c r="X39" s="390"/>
      <c r="Y39" s="234"/>
      <c r="Z39" s="172">
        <v>0.2</v>
      </c>
      <c r="AA39" s="173" t="s">
        <v>28</v>
      </c>
      <c r="AB39" s="156">
        <v>5.38032456</v>
      </c>
      <c r="AC39" s="174">
        <v>0.2</v>
      </c>
      <c r="AD39" s="92" t="s">
        <v>28</v>
      </c>
      <c r="AE39" s="155">
        <v>5.38032456</v>
      </c>
    </row>
    <row r="40" spans="1:31" ht="81.75" customHeight="1">
      <c r="A40" s="41">
        <v>35</v>
      </c>
      <c r="B40" s="28" t="s">
        <v>256</v>
      </c>
      <c r="C40" s="18" t="s">
        <v>257</v>
      </c>
      <c r="D40" s="18" t="s">
        <v>258</v>
      </c>
      <c r="E40" s="28" t="s">
        <v>91</v>
      </c>
      <c r="F40" s="28" t="s">
        <v>50</v>
      </c>
      <c r="G40" s="239">
        <v>2.5</v>
      </c>
      <c r="H40" s="240">
        <v>300</v>
      </c>
      <c r="I40" s="240">
        <v>16</v>
      </c>
      <c r="J40" s="240"/>
      <c r="K40" s="74"/>
      <c r="L40" s="95">
        <f>6.2*1.3*1.02^3</f>
        <v>8.55333648</v>
      </c>
      <c r="M40" s="17" t="s">
        <v>472</v>
      </c>
      <c r="N40" s="34" t="s">
        <v>46</v>
      </c>
      <c r="O40" s="302" t="s">
        <v>31</v>
      </c>
      <c r="P40" s="318" t="s">
        <v>479</v>
      </c>
      <c r="Q40" s="17" t="s">
        <v>476</v>
      </c>
      <c r="R40" s="17" t="s">
        <v>481</v>
      </c>
      <c r="S40" s="17" t="s">
        <v>401</v>
      </c>
      <c r="T40" s="76" t="s">
        <v>59</v>
      </c>
      <c r="U40" s="17" t="s">
        <v>593</v>
      </c>
      <c r="V40" s="381" t="s">
        <v>50</v>
      </c>
      <c r="W40" s="85" t="s">
        <v>36</v>
      </c>
      <c r="X40" s="390"/>
      <c r="Y40" s="234"/>
      <c r="Z40" s="172">
        <v>2.5</v>
      </c>
      <c r="AA40" s="173" t="s">
        <v>28</v>
      </c>
      <c r="AB40" s="156">
        <v>8.55333648</v>
      </c>
      <c r="AC40" s="174">
        <v>2.5</v>
      </c>
      <c r="AD40" s="92" t="s">
        <v>28</v>
      </c>
      <c r="AE40" s="155">
        <v>8.55333648</v>
      </c>
    </row>
    <row r="41" spans="1:31" ht="81" customHeight="1">
      <c r="A41" s="41">
        <v>36</v>
      </c>
      <c r="B41" s="28" t="s">
        <v>259</v>
      </c>
      <c r="C41" s="18" t="s">
        <v>260</v>
      </c>
      <c r="D41" s="18" t="s">
        <v>261</v>
      </c>
      <c r="E41" s="18" t="s">
        <v>91</v>
      </c>
      <c r="F41" s="28" t="s">
        <v>50</v>
      </c>
      <c r="G41" s="239">
        <v>0.4</v>
      </c>
      <c r="H41" s="240">
        <v>300</v>
      </c>
      <c r="I41" s="240">
        <v>84</v>
      </c>
      <c r="J41" s="244"/>
      <c r="K41" s="72"/>
      <c r="L41" s="95">
        <f>4.1*1.3*1.02^3</f>
        <v>5.65623864</v>
      </c>
      <c r="M41" s="17" t="s">
        <v>472</v>
      </c>
      <c r="N41" s="34" t="s">
        <v>46</v>
      </c>
      <c r="O41" s="302" t="s">
        <v>31</v>
      </c>
      <c r="P41" s="318" t="s">
        <v>480</v>
      </c>
      <c r="Q41" s="17" t="s">
        <v>476</v>
      </c>
      <c r="R41" s="17" t="s">
        <v>481</v>
      </c>
      <c r="S41" s="17" t="s">
        <v>401</v>
      </c>
      <c r="T41" s="76" t="s">
        <v>59</v>
      </c>
      <c r="U41" s="17" t="s">
        <v>592</v>
      </c>
      <c r="V41" s="381" t="s">
        <v>50</v>
      </c>
      <c r="W41" s="85" t="s">
        <v>36</v>
      </c>
      <c r="X41" s="390"/>
      <c r="Y41" s="234"/>
      <c r="Z41" s="172">
        <v>0.4</v>
      </c>
      <c r="AA41" s="173" t="s">
        <v>28</v>
      </c>
      <c r="AB41" s="156">
        <v>5.65623864</v>
      </c>
      <c r="AC41" s="174">
        <v>0.4</v>
      </c>
      <c r="AD41" s="92" t="s">
        <v>28</v>
      </c>
      <c r="AE41" s="155">
        <v>5.65623864</v>
      </c>
    </row>
    <row r="42" spans="1:31" ht="140.25" customHeight="1">
      <c r="A42" s="41">
        <v>37</v>
      </c>
      <c r="B42" s="210" t="s">
        <v>619</v>
      </c>
      <c r="C42" s="80" t="s">
        <v>615</v>
      </c>
      <c r="D42" s="80" t="s">
        <v>616</v>
      </c>
      <c r="E42" s="80" t="s">
        <v>617</v>
      </c>
      <c r="F42" s="211" t="s">
        <v>35</v>
      </c>
      <c r="G42" s="265"/>
      <c r="H42" s="246"/>
      <c r="I42" s="246"/>
      <c r="J42" s="246"/>
      <c r="K42" s="211"/>
      <c r="L42" s="75">
        <v>0.2</v>
      </c>
      <c r="M42" s="212" t="s">
        <v>414</v>
      </c>
      <c r="N42" s="211" t="s">
        <v>46</v>
      </c>
      <c r="O42" s="314" t="s">
        <v>447</v>
      </c>
      <c r="P42" s="300" t="s">
        <v>451</v>
      </c>
      <c r="Q42" s="80" t="s">
        <v>391</v>
      </c>
      <c r="R42" s="80" t="s">
        <v>621</v>
      </c>
      <c r="S42" s="80" t="s">
        <v>406</v>
      </c>
      <c r="T42" s="213" t="s">
        <v>203</v>
      </c>
      <c r="U42" s="214" t="s">
        <v>618</v>
      </c>
      <c r="V42" s="211" t="s">
        <v>35</v>
      </c>
      <c r="W42" s="85" t="s">
        <v>36</v>
      </c>
      <c r="X42" s="390"/>
      <c r="Y42" s="234"/>
      <c r="Z42" s="172" t="s">
        <v>28</v>
      </c>
      <c r="AA42" s="173"/>
      <c r="AB42" s="402">
        <f>+L42</f>
        <v>0.2</v>
      </c>
      <c r="AC42" s="174" t="s">
        <v>28</v>
      </c>
      <c r="AD42" s="92"/>
      <c r="AE42" s="403">
        <f>+L42</f>
        <v>0.2</v>
      </c>
    </row>
    <row r="43" spans="1:31" ht="56.25" customHeight="1">
      <c r="A43" s="41">
        <v>38</v>
      </c>
      <c r="B43" s="28" t="s">
        <v>316</v>
      </c>
      <c r="C43" s="26" t="s">
        <v>355</v>
      </c>
      <c r="D43" s="26" t="s">
        <v>204</v>
      </c>
      <c r="E43" s="26" t="s">
        <v>26</v>
      </c>
      <c r="F43" s="26" t="s">
        <v>35</v>
      </c>
      <c r="G43" s="266"/>
      <c r="H43" s="247"/>
      <c r="I43" s="247"/>
      <c r="J43" s="247"/>
      <c r="K43" s="26"/>
      <c r="L43" s="95">
        <v>1.5</v>
      </c>
      <c r="M43" s="80" t="s">
        <v>70</v>
      </c>
      <c r="N43" s="26" t="s">
        <v>46</v>
      </c>
      <c r="O43" s="301" t="s">
        <v>130</v>
      </c>
      <c r="P43" s="301"/>
      <c r="Q43" s="188" t="s">
        <v>36</v>
      </c>
      <c r="R43" s="79" t="s">
        <v>405</v>
      </c>
      <c r="S43" s="79" t="s">
        <v>391</v>
      </c>
      <c r="T43" s="108">
        <v>2020</v>
      </c>
      <c r="U43" s="166" t="s">
        <v>511</v>
      </c>
      <c r="V43" s="26" t="s">
        <v>35</v>
      </c>
      <c r="W43" s="85" t="s">
        <v>36</v>
      </c>
      <c r="X43" s="390"/>
      <c r="Y43" s="234"/>
      <c r="Z43" s="172" t="s">
        <v>28</v>
      </c>
      <c r="AA43" s="173" t="s">
        <v>28</v>
      </c>
      <c r="AB43" s="156">
        <v>1.5</v>
      </c>
      <c r="AC43" s="174" t="s">
        <v>28</v>
      </c>
      <c r="AD43" s="92" t="s">
        <v>28</v>
      </c>
      <c r="AE43" s="155">
        <v>1.5</v>
      </c>
    </row>
    <row r="44" spans="1:31" ht="56.25" customHeight="1">
      <c r="A44" s="41">
        <v>39</v>
      </c>
      <c r="B44" s="28" t="s">
        <v>317</v>
      </c>
      <c r="C44" s="101" t="s">
        <v>309</v>
      </c>
      <c r="D44" s="101" t="s">
        <v>310</v>
      </c>
      <c r="E44" s="101" t="s">
        <v>26</v>
      </c>
      <c r="F44" s="110" t="s">
        <v>557</v>
      </c>
      <c r="G44" s="264">
        <v>23</v>
      </c>
      <c r="H44" s="245">
        <v>600</v>
      </c>
      <c r="I44" s="245">
        <v>70</v>
      </c>
      <c r="J44" s="245"/>
      <c r="K44" s="115"/>
      <c r="L44" s="95">
        <v>32</v>
      </c>
      <c r="M44" s="250" t="s">
        <v>437</v>
      </c>
      <c r="N44" s="111" t="s">
        <v>46</v>
      </c>
      <c r="O44" s="302" t="s">
        <v>108</v>
      </c>
      <c r="P44" s="302" t="s">
        <v>436</v>
      </c>
      <c r="Q44" s="111" t="s">
        <v>438</v>
      </c>
      <c r="R44" s="111" t="s">
        <v>439</v>
      </c>
      <c r="S44" s="111" t="s">
        <v>439</v>
      </c>
      <c r="T44" s="116" t="s">
        <v>203</v>
      </c>
      <c r="U44" s="171" t="s">
        <v>311</v>
      </c>
      <c r="V44" s="111" t="s">
        <v>557</v>
      </c>
      <c r="W44" s="85" t="s">
        <v>36</v>
      </c>
      <c r="X44" s="390"/>
      <c r="Y44" s="234"/>
      <c r="Z44" s="172">
        <v>23</v>
      </c>
      <c r="AA44" s="173" t="s">
        <v>28</v>
      </c>
      <c r="AB44" s="156">
        <v>32</v>
      </c>
      <c r="AC44" s="174">
        <v>23</v>
      </c>
      <c r="AD44" s="92" t="s">
        <v>28</v>
      </c>
      <c r="AE44" s="155">
        <v>32</v>
      </c>
    </row>
    <row r="45" spans="1:31" ht="51">
      <c r="A45" s="41">
        <v>40</v>
      </c>
      <c r="B45" s="28" t="s">
        <v>318</v>
      </c>
      <c r="C45" s="103" t="s">
        <v>522</v>
      </c>
      <c r="D45" s="79" t="s">
        <v>194</v>
      </c>
      <c r="E45" s="18" t="s">
        <v>26</v>
      </c>
      <c r="F45" s="17" t="s">
        <v>66</v>
      </c>
      <c r="G45" s="239">
        <v>12</v>
      </c>
      <c r="H45" s="240">
        <v>300</v>
      </c>
      <c r="I45" s="240">
        <v>70</v>
      </c>
      <c r="J45" s="19"/>
      <c r="K45" s="34"/>
      <c r="L45" s="253">
        <v>9</v>
      </c>
      <c r="M45" s="292" t="s">
        <v>391</v>
      </c>
      <c r="N45" s="258" t="s">
        <v>30</v>
      </c>
      <c r="O45" s="258" t="s">
        <v>392</v>
      </c>
      <c r="P45" s="294" t="s">
        <v>36</v>
      </c>
      <c r="Q45" s="258" t="s">
        <v>393</v>
      </c>
      <c r="R45" s="258" t="s">
        <v>487</v>
      </c>
      <c r="S45" s="258" t="s">
        <v>394</v>
      </c>
      <c r="T45" s="113" t="s">
        <v>195</v>
      </c>
      <c r="U45" s="166" t="s">
        <v>196</v>
      </c>
      <c r="V45" s="26" t="s">
        <v>66</v>
      </c>
      <c r="W45" s="182" t="s">
        <v>36</v>
      </c>
      <c r="X45" s="391"/>
      <c r="Y45" s="235"/>
      <c r="Z45" s="172">
        <v>12</v>
      </c>
      <c r="AA45" s="173" t="s">
        <v>28</v>
      </c>
      <c r="AB45" s="156">
        <v>9</v>
      </c>
      <c r="AC45" s="174">
        <v>12</v>
      </c>
      <c r="AD45" s="92" t="s">
        <v>28</v>
      </c>
      <c r="AE45" s="155">
        <v>9</v>
      </c>
    </row>
    <row r="46" spans="1:31" ht="49.5" customHeight="1">
      <c r="A46" s="41">
        <v>41</v>
      </c>
      <c r="B46" s="28" t="s">
        <v>319</v>
      </c>
      <c r="C46" s="18" t="s">
        <v>410</v>
      </c>
      <c r="D46" s="18" t="s">
        <v>232</v>
      </c>
      <c r="E46" s="18" t="s">
        <v>44</v>
      </c>
      <c r="F46" s="18" t="s">
        <v>56</v>
      </c>
      <c r="G46" s="239"/>
      <c r="H46" s="240"/>
      <c r="I46" s="240"/>
      <c r="J46" s="19"/>
      <c r="K46" s="104"/>
      <c r="L46" s="90">
        <f>18*1.02^3</f>
        <v>19.101744</v>
      </c>
      <c r="M46" s="17" t="s">
        <v>70</v>
      </c>
      <c r="N46" s="295" t="s">
        <v>46</v>
      </c>
      <c r="O46" s="17" t="s">
        <v>482</v>
      </c>
      <c r="P46" s="319" t="s">
        <v>36</v>
      </c>
      <c r="Q46" s="17" t="s">
        <v>483</v>
      </c>
      <c r="R46" s="17" t="s">
        <v>460</v>
      </c>
      <c r="S46" s="17" t="s">
        <v>481</v>
      </c>
      <c r="T46" s="91" t="s">
        <v>59</v>
      </c>
      <c r="U46" s="18" t="s">
        <v>458</v>
      </c>
      <c r="V46" s="295" t="s">
        <v>56</v>
      </c>
      <c r="W46" s="180" t="s">
        <v>613</v>
      </c>
      <c r="X46" s="388"/>
      <c r="Y46" s="233"/>
      <c r="Z46" s="172" t="s">
        <v>28</v>
      </c>
      <c r="AA46" s="173" t="s">
        <v>28</v>
      </c>
      <c r="AB46" s="156">
        <v>19.101744</v>
      </c>
      <c r="AC46" s="174" t="s">
        <v>28</v>
      </c>
      <c r="AD46" s="92" t="s">
        <v>28</v>
      </c>
      <c r="AE46" s="155">
        <v>19.101744</v>
      </c>
    </row>
    <row r="47" spans="1:31" ht="78" customHeight="1">
      <c r="A47" s="41">
        <v>42</v>
      </c>
      <c r="B47" s="28" t="s">
        <v>320</v>
      </c>
      <c r="C47" s="17" t="s">
        <v>186</v>
      </c>
      <c r="D47" s="18" t="s">
        <v>488</v>
      </c>
      <c r="E47" s="18" t="s">
        <v>44</v>
      </c>
      <c r="F47" s="17" t="s">
        <v>187</v>
      </c>
      <c r="G47" s="239"/>
      <c r="H47" s="35"/>
      <c r="I47" s="240"/>
      <c r="J47" s="240"/>
      <c r="K47" s="18"/>
      <c r="L47" s="95">
        <f>18.28*1.02^5</f>
        <v>20.182597082496002</v>
      </c>
      <c r="M47" s="95" t="s">
        <v>391</v>
      </c>
      <c r="N47" s="295" t="s">
        <v>30</v>
      </c>
      <c r="O47" s="320" t="s">
        <v>489</v>
      </c>
      <c r="P47" s="328" t="s">
        <v>508</v>
      </c>
      <c r="Q47" s="295" t="s">
        <v>492</v>
      </c>
      <c r="R47" s="295" t="s">
        <v>491</v>
      </c>
      <c r="S47" s="295" t="s">
        <v>490</v>
      </c>
      <c r="T47" s="24" t="s">
        <v>223</v>
      </c>
      <c r="U47" s="167" t="s">
        <v>512</v>
      </c>
      <c r="V47" s="295" t="s">
        <v>187</v>
      </c>
      <c r="W47" s="180" t="s">
        <v>612</v>
      </c>
      <c r="X47" s="388" t="s">
        <v>609</v>
      </c>
      <c r="Y47" s="233"/>
      <c r="Z47" s="172" t="s">
        <v>28</v>
      </c>
      <c r="AA47" s="173" t="s">
        <v>28</v>
      </c>
      <c r="AB47" s="156">
        <v>20.182597082496002</v>
      </c>
      <c r="AC47" s="174" t="s">
        <v>28</v>
      </c>
      <c r="AD47" s="92" t="s">
        <v>28</v>
      </c>
      <c r="AE47" s="155">
        <v>20.182597082496002</v>
      </c>
    </row>
    <row r="48" spans="1:31" ht="38.25">
      <c r="A48" s="41">
        <v>43</v>
      </c>
      <c r="B48" s="28" t="s">
        <v>321</v>
      </c>
      <c r="C48" s="17" t="s">
        <v>234</v>
      </c>
      <c r="D48" s="17" t="s">
        <v>235</v>
      </c>
      <c r="E48" s="18" t="s">
        <v>44</v>
      </c>
      <c r="F48" s="17" t="s">
        <v>50</v>
      </c>
      <c r="G48" s="248"/>
      <c r="H48" s="244"/>
      <c r="I48" s="244"/>
      <c r="J48" s="70"/>
      <c r="K48" s="69"/>
      <c r="L48" s="95">
        <f>4.6*1.3*1.02^5</f>
        <v>6.602403203135999</v>
      </c>
      <c r="M48" s="17" t="s">
        <v>70</v>
      </c>
      <c r="N48" s="18" t="s">
        <v>46</v>
      </c>
      <c r="O48" s="17" t="s">
        <v>482</v>
      </c>
      <c r="P48" s="319" t="s">
        <v>36</v>
      </c>
      <c r="Q48" s="17" t="s">
        <v>70</v>
      </c>
      <c r="R48" s="17" t="s">
        <v>414</v>
      </c>
      <c r="S48" s="17" t="s">
        <v>460</v>
      </c>
      <c r="T48" s="24" t="s">
        <v>223</v>
      </c>
      <c r="U48" s="170" t="s">
        <v>389</v>
      </c>
      <c r="V48" s="18" t="s">
        <v>50</v>
      </c>
      <c r="W48" s="85" t="s">
        <v>36</v>
      </c>
      <c r="X48" s="390"/>
      <c r="Y48" s="234"/>
      <c r="Z48" s="172" t="s">
        <v>28</v>
      </c>
      <c r="AA48" s="173" t="s">
        <v>28</v>
      </c>
      <c r="AB48" s="156">
        <v>6.602403203135999</v>
      </c>
      <c r="AC48" s="174" t="s">
        <v>28</v>
      </c>
      <c r="AD48" s="92" t="s">
        <v>28</v>
      </c>
      <c r="AE48" s="155">
        <v>6.602403203135999</v>
      </c>
    </row>
    <row r="49" spans="1:31" ht="51">
      <c r="A49" s="41">
        <v>44</v>
      </c>
      <c r="B49" s="28" t="s">
        <v>322</v>
      </c>
      <c r="C49" s="18" t="s">
        <v>416</v>
      </c>
      <c r="D49" s="17" t="s">
        <v>237</v>
      </c>
      <c r="E49" s="18" t="s">
        <v>44</v>
      </c>
      <c r="F49" s="18" t="s">
        <v>561</v>
      </c>
      <c r="G49" s="248"/>
      <c r="H49" s="244"/>
      <c r="I49" s="244"/>
      <c r="J49" s="70"/>
      <c r="K49" s="71"/>
      <c r="L49" s="90">
        <f>12*1.3*1.02^5</f>
        <v>17.22366052992</v>
      </c>
      <c r="M49" s="17" t="s">
        <v>70</v>
      </c>
      <c r="N49" s="295" t="s">
        <v>46</v>
      </c>
      <c r="O49" s="17" t="s">
        <v>482</v>
      </c>
      <c r="P49" s="319" t="s">
        <v>36</v>
      </c>
      <c r="Q49" s="17" t="s">
        <v>70</v>
      </c>
      <c r="R49" s="17" t="s">
        <v>414</v>
      </c>
      <c r="S49" s="17" t="s">
        <v>460</v>
      </c>
      <c r="T49" s="91" t="s">
        <v>223</v>
      </c>
      <c r="U49" s="167" t="s">
        <v>390</v>
      </c>
      <c r="V49" s="295" t="s">
        <v>56</v>
      </c>
      <c r="W49" s="180" t="s">
        <v>611</v>
      </c>
      <c r="X49" s="388"/>
      <c r="Y49" s="233"/>
      <c r="Z49" s="172" t="s">
        <v>28</v>
      </c>
      <c r="AA49" s="173" t="s">
        <v>28</v>
      </c>
      <c r="AB49" s="156">
        <v>17.22366052992</v>
      </c>
      <c r="AC49" s="174" t="s">
        <v>28</v>
      </c>
      <c r="AD49" s="92" t="s">
        <v>28</v>
      </c>
      <c r="AE49" s="155">
        <v>17.22366052992</v>
      </c>
    </row>
    <row r="50" spans="1:31" ht="51">
      <c r="A50" s="41">
        <v>45</v>
      </c>
      <c r="B50" s="28" t="s">
        <v>323</v>
      </c>
      <c r="C50" s="18" t="s">
        <v>238</v>
      </c>
      <c r="D50" s="17" t="s">
        <v>239</v>
      </c>
      <c r="E50" s="18" t="s">
        <v>44</v>
      </c>
      <c r="F50" s="18" t="s">
        <v>56</v>
      </c>
      <c r="G50" s="239"/>
      <c r="H50" s="240"/>
      <c r="I50" s="240"/>
      <c r="J50" s="19"/>
      <c r="K50" s="71"/>
      <c r="L50" s="90">
        <f>1.5*1.3*1.02^5</f>
        <v>2.15295756624</v>
      </c>
      <c r="M50" s="17" t="s">
        <v>70</v>
      </c>
      <c r="N50" s="295" t="s">
        <v>46</v>
      </c>
      <c r="O50" s="17" t="s">
        <v>482</v>
      </c>
      <c r="P50" s="319" t="s">
        <v>36</v>
      </c>
      <c r="Q50" s="17" t="s">
        <v>70</v>
      </c>
      <c r="R50" s="17" t="s">
        <v>414</v>
      </c>
      <c r="S50" s="17" t="s">
        <v>460</v>
      </c>
      <c r="T50" s="91" t="s">
        <v>223</v>
      </c>
      <c r="U50" s="167" t="s">
        <v>240</v>
      </c>
      <c r="V50" s="295" t="s">
        <v>56</v>
      </c>
      <c r="W50" s="180" t="s">
        <v>611</v>
      </c>
      <c r="X50" s="388"/>
      <c r="Y50" s="233"/>
      <c r="Z50" s="172" t="s">
        <v>28</v>
      </c>
      <c r="AA50" s="173" t="s">
        <v>28</v>
      </c>
      <c r="AB50" s="156">
        <v>2.15295756624</v>
      </c>
      <c r="AC50" s="174" t="s">
        <v>28</v>
      </c>
      <c r="AD50" s="92" t="s">
        <v>28</v>
      </c>
      <c r="AE50" s="155">
        <v>2.15295756624</v>
      </c>
    </row>
    <row r="51" spans="1:31" ht="38.25">
      <c r="A51" s="41">
        <v>46</v>
      </c>
      <c r="B51" s="28" t="s">
        <v>324</v>
      </c>
      <c r="C51" s="18" t="s">
        <v>241</v>
      </c>
      <c r="D51" s="17" t="s">
        <v>242</v>
      </c>
      <c r="E51" s="18" t="s">
        <v>44</v>
      </c>
      <c r="F51" s="18" t="s">
        <v>56</v>
      </c>
      <c r="G51" s="239"/>
      <c r="H51" s="240"/>
      <c r="I51" s="240"/>
      <c r="J51" s="19"/>
      <c r="K51" s="71"/>
      <c r="L51" s="90">
        <f>1</f>
        <v>1</v>
      </c>
      <c r="M51" s="17" t="s">
        <v>70</v>
      </c>
      <c r="N51" s="295" t="s">
        <v>46</v>
      </c>
      <c r="O51" s="17" t="s">
        <v>482</v>
      </c>
      <c r="P51" s="319" t="s">
        <v>36</v>
      </c>
      <c r="Q51" s="17" t="s">
        <v>70</v>
      </c>
      <c r="R51" s="17" t="s">
        <v>414</v>
      </c>
      <c r="S51" s="17" t="s">
        <v>460</v>
      </c>
      <c r="T51" s="91" t="s">
        <v>223</v>
      </c>
      <c r="U51" s="170" t="s">
        <v>389</v>
      </c>
      <c r="V51" s="295" t="s">
        <v>56</v>
      </c>
      <c r="W51" s="180" t="s">
        <v>611</v>
      </c>
      <c r="X51" s="388"/>
      <c r="Y51" s="233"/>
      <c r="Z51" s="172" t="s">
        <v>28</v>
      </c>
      <c r="AA51" s="173" t="s">
        <v>28</v>
      </c>
      <c r="AB51" s="156">
        <v>1</v>
      </c>
      <c r="AC51" s="174" t="s">
        <v>28</v>
      </c>
      <c r="AD51" s="92" t="s">
        <v>28</v>
      </c>
      <c r="AE51" s="155">
        <v>1</v>
      </c>
    </row>
    <row r="52" spans="1:31" ht="38.25">
      <c r="A52" s="41">
        <v>47</v>
      </c>
      <c r="B52" s="28" t="s">
        <v>325</v>
      </c>
      <c r="C52" s="18" t="s">
        <v>243</v>
      </c>
      <c r="D52" s="17" t="s">
        <v>244</v>
      </c>
      <c r="E52" s="18" t="s">
        <v>44</v>
      </c>
      <c r="F52" s="17" t="s">
        <v>45</v>
      </c>
      <c r="G52" s="239"/>
      <c r="H52" s="240"/>
      <c r="I52" s="240"/>
      <c r="J52" s="19"/>
      <c r="K52" s="71"/>
      <c r="L52" s="90">
        <f>7*1.3*1.02^5</f>
        <v>10.04713530912</v>
      </c>
      <c r="M52" s="17" t="s">
        <v>70</v>
      </c>
      <c r="N52" s="295" t="s">
        <v>46</v>
      </c>
      <c r="O52" s="17" t="s">
        <v>482</v>
      </c>
      <c r="P52" s="319" t="s">
        <v>36</v>
      </c>
      <c r="Q52" s="17" t="s">
        <v>70</v>
      </c>
      <c r="R52" s="17" t="s">
        <v>414</v>
      </c>
      <c r="S52" s="17" t="s">
        <v>460</v>
      </c>
      <c r="T52" s="91" t="s">
        <v>223</v>
      </c>
      <c r="U52" s="167" t="s">
        <v>245</v>
      </c>
      <c r="V52" s="295" t="s">
        <v>50</v>
      </c>
      <c r="W52" s="85" t="s">
        <v>36</v>
      </c>
      <c r="X52" s="390"/>
      <c r="Y52" s="234"/>
      <c r="Z52" s="172" t="s">
        <v>28</v>
      </c>
      <c r="AA52" s="173" t="s">
        <v>28</v>
      </c>
      <c r="AB52" s="156">
        <v>10.04713530912</v>
      </c>
      <c r="AC52" s="174" t="s">
        <v>28</v>
      </c>
      <c r="AD52" s="92" t="s">
        <v>28</v>
      </c>
      <c r="AE52" s="155">
        <v>10.04713530912</v>
      </c>
    </row>
    <row r="53" spans="1:31" ht="38.25">
      <c r="A53" s="41">
        <v>48</v>
      </c>
      <c r="B53" s="28" t="s">
        <v>326</v>
      </c>
      <c r="C53" s="18" t="s">
        <v>523</v>
      </c>
      <c r="D53" s="18" t="s">
        <v>419</v>
      </c>
      <c r="E53" s="18" t="s">
        <v>44</v>
      </c>
      <c r="F53" s="17" t="s">
        <v>50</v>
      </c>
      <c r="G53" s="239">
        <v>1</v>
      </c>
      <c r="H53" s="240"/>
      <c r="I53" s="240">
        <v>84</v>
      </c>
      <c r="J53" s="19"/>
      <c r="K53" s="71"/>
      <c r="L53" s="90">
        <f>1.5*1.02^5</f>
        <v>1.6561212048</v>
      </c>
      <c r="M53" s="17" t="s">
        <v>70</v>
      </c>
      <c r="N53" s="295" t="s">
        <v>46</v>
      </c>
      <c r="O53" s="17" t="s">
        <v>482</v>
      </c>
      <c r="P53" s="319" t="s">
        <v>36</v>
      </c>
      <c r="Q53" s="17" t="s">
        <v>70</v>
      </c>
      <c r="R53" s="17" t="s">
        <v>414</v>
      </c>
      <c r="S53" s="17" t="s">
        <v>460</v>
      </c>
      <c r="T53" s="91" t="s">
        <v>223</v>
      </c>
      <c r="U53" s="170" t="s">
        <v>389</v>
      </c>
      <c r="V53" s="295" t="s">
        <v>50</v>
      </c>
      <c r="W53" s="85" t="s">
        <v>36</v>
      </c>
      <c r="X53" s="390"/>
      <c r="Y53" s="234"/>
      <c r="Z53" s="172">
        <v>1</v>
      </c>
      <c r="AA53" s="173" t="s">
        <v>28</v>
      </c>
      <c r="AB53" s="156">
        <v>1.6561212048</v>
      </c>
      <c r="AC53" s="174">
        <v>1</v>
      </c>
      <c r="AD53" s="92" t="s">
        <v>28</v>
      </c>
      <c r="AE53" s="155">
        <v>1.6561212048</v>
      </c>
    </row>
    <row r="54" spans="1:31" ht="38.25">
      <c r="A54" s="41">
        <v>49</v>
      </c>
      <c r="B54" s="28" t="s">
        <v>327</v>
      </c>
      <c r="C54" s="18" t="s">
        <v>284</v>
      </c>
      <c r="D54" s="18" t="s">
        <v>285</v>
      </c>
      <c r="E54" s="18" t="s">
        <v>44</v>
      </c>
      <c r="F54" s="18" t="s">
        <v>56</v>
      </c>
      <c r="G54" s="239"/>
      <c r="H54" s="240"/>
      <c r="I54" s="240"/>
      <c r="J54" s="19" t="s">
        <v>286</v>
      </c>
      <c r="K54" s="71"/>
      <c r="L54" s="95">
        <f>109*1.02^8</f>
        <v>127.71087252924694</v>
      </c>
      <c r="M54" s="17" t="s">
        <v>70</v>
      </c>
      <c r="N54" s="295" t="s">
        <v>46</v>
      </c>
      <c r="O54" s="17" t="s">
        <v>482</v>
      </c>
      <c r="P54" s="319" t="s">
        <v>36</v>
      </c>
      <c r="Q54" s="17" t="s">
        <v>70</v>
      </c>
      <c r="R54" s="17" t="s">
        <v>414</v>
      </c>
      <c r="S54" s="17" t="s">
        <v>391</v>
      </c>
      <c r="T54" s="76" t="s">
        <v>93</v>
      </c>
      <c r="U54" s="170" t="s">
        <v>389</v>
      </c>
      <c r="V54" s="295" t="s">
        <v>56</v>
      </c>
      <c r="W54" s="180" t="s">
        <v>611</v>
      </c>
      <c r="X54" s="388"/>
      <c r="Y54" s="233"/>
      <c r="Z54" s="172"/>
      <c r="AA54" s="173"/>
      <c r="AB54" s="156"/>
      <c r="AC54" s="174" t="s">
        <v>28</v>
      </c>
      <c r="AD54" s="92">
        <v>39</v>
      </c>
      <c r="AE54" s="155">
        <v>127.71087252924694</v>
      </c>
    </row>
    <row r="55" spans="1:31" ht="38.25">
      <c r="A55" s="41">
        <v>50</v>
      </c>
      <c r="B55" s="28" t="s">
        <v>328</v>
      </c>
      <c r="C55" s="18" t="s">
        <v>575</v>
      </c>
      <c r="D55" s="18" t="s">
        <v>287</v>
      </c>
      <c r="E55" s="18" t="s">
        <v>44</v>
      </c>
      <c r="F55" s="17" t="s">
        <v>562</v>
      </c>
      <c r="G55" s="239"/>
      <c r="H55" s="240"/>
      <c r="I55" s="240"/>
      <c r="J55" s="19" t="s">
        <v>288</v>
      </c>
      <c r="K55" s="71"/>
      <c r="L55" s="90">
        <f>82*1.02^8</f>
        <v>96.07606924218577</v>
      </c>
      <c r="M55" s="17" t="s">
        <v>70</v>
      </c>
      <c r="N55" s="295" t="s">
        <v>46</v>
      </c>
      <c r="O55" s="17" t="s">
        <v>482</v>
      </c>
      <c r="P55" s="319" t="s">
        <v>36</v>
      </c>
      <c r="Q55" s="17" t="s">
        <v>70</v>
      </c>
      <c r="R55" s="17" t="s">
        <v>414</v>
      </c>
      <c r="S55" s="17" t="s">
        <v>414</v>
      </c>
      <c r="T55" s="76" t="s">
        <v>93</v>
      </c>
      <c r="U55" s="170" t="s">
        <v>389</v>
      </c>
      <c r="V55" s="79" t="s">
        <v>562</v>
      </c>
      <c r="W55" s="180" t="s">
        <v>423</v>
      </c>
      <c r="X55" s="388"/>
      <c r="Y55" s="229"/>
      <c r="Z55" s="172"/>
      <c r="AA55" s="173"/>
      <c r="AB55" s="156"/>
      <c r="AC55" s="174" t="s">
        <v>28</v>
      </c>
      <c r="AD55" s="92">
        <v>26</v>
      </c>
      <c r="AE55" s="155">
        <v>96.07606924218577</v>
      </c>
    </row>
    <row r="56" spans="1:31" ht="38.25">
      <c r="A56" s="41">
        <v>51</v>
      </c>
      <c r="B56" s="28" t="s">
        <v>329</v>
      </c>
      <c r="C56" s="18" t="s">
        <v>289</v>
      </c>
      <c r="D56" s="17" t="s">
        <v>290</v>
      </c>
      <c r="E56" s="18" t="s">
        <v>44</v>
      </c>
      <c r="F56" s="17" t="s">
        <v>50</v>
      </c>
      <c r="G56" s="239"/>
      <c r="H56" s="240"/>
      <c r="I56" s="240"/>
      <c r="J56" s="19"/>
      <c r="K56" s="71"/>
      <c r="L56" s="90">
        <f>2.8*1.3*1.02^10</f>
        <v>4.437139688780915</v>
      </c>
      <c r="M56" s="17" t="s">
        <v>70</v>
      </c>
      <c r="N56" s="295" t="s">
        <v>46</v>
      </c>
      <c r="O56" s="17" t="s">
        <v>482</v>
      </c>
      <c r="P56" s="319" t="s">
        <v>36</v>
      </c>
      <c r="Q56" s="17" t="s">
        <v>70</v>
      </c>
      <c r="R56" s="17" t="s">
        <v>414</v>
      </c>
      <c r="S56" s="17" t="s">
        <v>414</v>
      </c>
      <c r="T56" s="91" t="s">
        <v>214</v>
      </c>
      <c r="U56" s="170" t="s">
        <v>389</v>
      </c>
      <c r="V56" s="79" t="s">
        <v>50</v>
      </c>
      <c r="W56" s="85" t="s">
        <v>36</v>
      </c>
      <c r="X56" s="390"/>
      <c r="Y56" s="234"/>
      <c r="Z56" s="172"/>
      <c r="AA56" s="173"/>
      <c r="AB56" s="156"/>
      <c r="AC56" s="174" t="s">
        <v>28</v>
      </c>
      <c r="AD56" s="92" t="s">
        <v>28</v>
      </c>
      <c r="AE56" s="155">
        <v>4.437139688780915</v>
      </c>
    </row>
    <row r="57" spans="1:31" ht="51">
      <c r="A57" s="41">
        <v>52</v>
      </c>
      <c r="B57" s="28" t="s">
        <v>332</v>
      </c>
      <c r="C57" s="101" t="s">
        <v>356</v>
      </c>
      <c r="D57" s="101" t="s">
        <v>308</v>
      </c>
      <c r="E57" s="101" t="s">
        <v>91</v>
      </c>
      <c r="F57" s="110" t="s">
        <v>557</v>
      </c>
      <c r="G57" s="264">
        <v>1</v>
      </c>
      <c r="H57" s="245">
        <v>100</v>
      </c>
      <c r="I57" s="245">
        <v>25</v>
      </c>
      <c r="J57" s="115"/>
      <c r="K57" s="115"/>
      <c r="L57" s="124">
        <v>1</v>
      </c>
      <c r="M57" s="296"/>
      <c r="N57" s="297" t="s">
        <v>46</v>
      </c>
      <c r="O57" s="303" t="s">
        <v>121</v>
      </c>
      <c r="P57" s="303" t="s">
        <v>440</v>
      </c>
      <c r="Q57" s="297" t="s">
        <v>440</v>
      </c>
      <c r="R57" s="297" t="s">
        <v>440</v>
      </c>
      <c r="S57" s="297" t="s">
        <v>391</v>
      </c>
      <c r="T57" s="116" t="s">
        <v>203</v>
      </c>
      <c r="U57" s="171" t="s">
        <v>529</v>
      </c>
      <c r="V57" s="111" t="s">
        <v>557</v>
      </c>
      <c r="W57" s="85" t="s">
        <v>36</v>
      </c>
      <c r="X57" s="390"/>
      <c r="Y57" s="234"/>
      <c r="Z57" s="172">
        <v>1</v>
      </c>
      <c r="AA57" s="173" t="s">
        <v>28</v>
      </c>
      <c r="AB57" s="156">
        <v>1</v>
      </c>
      <c r="AC57" s="174">
        <v>1</v>
      </c>
      <c r="AD57" s="92" t="s">
        <v>28</v>
      </c>
      <c r="AE57" s="155">
        <v>1</v>
      </c>
    </row>
    <row r="58" spans="1:31" ht="83.25" customHeight="1">
      <c r="A58" s="41">
        <v>53</v>
      </c>
      <c r="B58" s="28" t="s">
        <v>333</v>
      </c>
      <c r="C58" s="18" t="s">
        <v>262</v>
      </c>
      <c r="D58" s="34" t="s">
        <v>263</v>
      </c>
      <c r="E58" s="28" t="s">
        <v>91</v>
      </c>
      <c r="F58" s="28" t="s">
        <v>50</v>
      </c>
      <c r="G58" s="239">
        <v>1</v>
      </c>
      <c r="H58" s="240">
        <v>300</v>
      </c>
      <c r="I58" s="240">
        <v>100</v>
      </c>
      <c r="J58" s="244"/>
      <c r="K58" s="72"/>
      <c r="L58" s="95">
        <f>4.7*1.3*1.02^3</f>
        <v>6.48398088</v>
      </c>
      <c r="M58" s="17" t="s">
        <v>70</v>
      </c>
      <c r="N58" s="34" t="s">
        <v>46</v>
      </c>
      <c r="O58" s="17" t="s">
        <v>482</v>
      </c>
      <c r="P58" s="319" t="s">
        <v>36</v>
      </c>
      <c r="Q58" s="17" t="s">
        <v>483</v>
      </c>
      <c r="R58" s="17" t="s">
        <v>484</v>
      </c>
      <c r="S58" s="17" t="s">
        <v>481</v>
      </c>
      <c r="T58" s="76" t="s">
        <v>59</v>
      </c>
      <c r="U58" s="17" t="s">
        <v>594</v>
      </c>
      <c r="V58" s="382" t="s">
        <v>50</v>
      </c>
      <c r="W58" s="85" t="s">
        <v>36</v>
      </c>
      <c r="X58" s="390"/>
      <c r="Y58" s="234"/>
      <c r="Z58" s="172">
        <v>1</v>
      </c>
      <c r="AA58" s="173" t="s">
        <v>28</v>
      </c>
      <c r="AB58" s="156">
        <v>6.48398088</v>
      </c>
      <c r="AC58" s="174">
        <v>1</v>
      </c>
      <c r="AD58" s="92" t="s">
        <v>28</v>
      </c>
      <c r="AE58" s="155">
        <v>6.48398088</v>
      </c>
    </row>
    <row r="59" spans="1:31" ht="42.75" customHeight="1">
      <c r="A59" s="41">
        <v>54</v>
      </c>
      <c r="B59" s="28" t="s">
        <v>334</v>
      </c>
      <c r="C59" s="18" t="s">
        <v>525</v>
      </c>
      <c r="D59" s="18" t="s">
        <v>264</v>
      </c>
      <c r="E59" s="28" t="s">
        <v>91</v>
      </c>
      <c r="F59" s="28" t="s">
        <v>50</v>
      </c>
      <c r="G59" s="239">
        <v>8.5</v>
      </c>
      <c r="H59" s="240">
        <v>300</v>
      </c>
      <c r="I59" s="240">
        <v>50</v>
      </c>
      <c r="J59" s="244"/>
      <c r="K59" s="72"/>
      <c r="L59" s="95">
        <f>8.5*1.3*1.02^3</f>
        <v>11.7263484</v>
      </c>
      <c r="M59" s="17" t="s">
        <v>70</v>
      </c>
      <c r="N59" s="34" t="s">
        <v>46</v>
      </c>
      <c r="O59" s="17" t="s">
        <v>482</v>
      </c>
      <c r="P59" s="319" t="s">
        <v>36</v>
      </c>
      <c r="Q59" s="17" t="s">
        <v>483</v>
      </c>
      <c r="R59" s="17" t="s">
        <v>484</v>
      </c>
      <c r="S59" s="17" t="s">
        <v>481</v>
      </c>
      <c r="T59" s="76" t="s">
        <v>59</v>
      </c>
      <c r="U59" s="17" t="s">
        <v>593</v>
      </c>
      <c r="V59" s="382" t="s">
        <v>50</v>
      </c>
      <c r="W59" s="85" t="s">
        <v>36</v>
      </c>
      <c r="X59" s="390"/>
      <c r="Y59" s="234"/>
      <c r="Z59" s="172">
        <v>8.5</v>
      </c>
      <c r="AA59" s="173" t="s">
        <v>28</v>
      </c>
      <c r="AB59" s="156">
        <v>11.7263484</v>
      </c>
      <c r="AC59" s="174">
        <v>8.5</v>
      </c>
      <c r="AD59" s="92" t="s">
        <v>28</v>
      </c>
      <c r="AE59" s="155">
        <v>11.7263484</v>
      </c>
    </row>
    <row r="60" spans="1:31" ht="56.25" customHeight="1">
      <c r="A60" s="41">
        <v>55</v>
      </c>
      <c r="B60" s="28" t="s">
        <v>335</v>
      </c>
      <c r="C60" s="18" t="s">
        <v>265</v>
      </c>
      <c r="D60" s="18" t="s">
        <v>266</v>
      </c>
      <c r="E60" s="18" t="s">
        <v>91</v>
      </c>
      <c r="F60" s="28" t="s">
        <v>562</v>
      </c>
      <c r="G60" s="239">
        <v>0.2</v>
      </c>
      <c r="H60" s="240">
        <v>300</v>
      </c>
      <c r="I60" s="240">
        <v>70</v>
      </c>
      <c r="J60" s="244"/>
      <c r="K60" s="72"/>
      <c r="L60" s="95">
        <v>1</v>
      </c>
      <c r="M60" s="17" t="s">
        <v>70</v>
      </c>
      <c r="N60" s="34" t="s">
        <v>46</v>
      </c>
      <c r="O60" s="17" t="s">
        <v>482</v>
      </c>
      <c r="P60" s="319" t="s">
        <v>36</v>
      </c>
      <c r="Q60" s="17" t="s">
        <v>70</v>
      </c>
      <c r="R60" s="17" t="s">
        <v>414</v>
      </c>
      <c r="S60" s="17" t="s">
        <v>391</v>
      </c>
      <c r="T60" s="76" t="s">
        <v>72</v>
      </c>
      <c r="U60" s="17" t="s">
        <v>595</v>
      </c>
      <c r="V60" s="383" t="s">
        <v>557</v>
      </c>
      <c r="W60" s="85" t="s">
        <v>36</v>
      </c>
      <c r="X60" s="390"/>
      <c r="Y60" s="234"/>
      <c r="Z60" s="172">
        <v>0.2</v>
      </c>
      <c r="AA60" s="173" t="s">
        <v>28</v>
      </c>
      <c r="AB60" s="156">
        <v>1</v>
      </c>
      <c r="AC60" s="174">
        <v>0.2</v>
      </c>
      <c r="AD60" s="92" t="s">
        <v>28</v>
      </c>
      <c r="AE60" s="155">
        <v>1</v>
      </c>
    </row>
    <row r="61" spans="1:31" ht="81" customHeight="1">
      <c r="A61" s="41">
        <v>56</v>
      </c>
      <c r="B61" s="28" t="s">
        <v>336</v>
      </c>
      <c r="C61" s="18" t="s">
        <v>267</v>
      </c>
      <c r="D61" s="18" t="s">
        <v>268</v>
      </c>
      <c r="E61" s="28" t="s">
        <v>91</v>
      </c>
      <c r="F61" s="28" t="s">
        <v>50</v>
      </c>
      <c r="G61" s="239">
        <v>0.1</v>
      </c>
      <c r="H61" s="240">
        <v>200</v>
      </c>
      <c r="I61" s="240">
        <v>70</v>
      </c>
      <c r="J61" s="244"/>
      <c r="K61" s="72"/>
      <c r="L61" s="95">
        <v>1</v>
      </c>
      <c r="M61" s="17" t="s">
        <v>70</v>
      </c>
      <c r="N61" s="34" t="s">
        <v>46</v>
      </c>
      <c r="O61" s="17" t="s">
        <v>482</v>
      </c>
      <c r="P61" s="319" t="s">
        <v>36</v>
      </c>
      <c r="Q61" s="17" t="s">
        <v>70</v>
      </c>
      <c r="R61" s="17" t="s">
        <v>414</v>
      </c>
      <c r="S61" s="17" t="s">
        <v>391</v>
      </c>
      <c r="T61" s="76" t="s">
        <v>72</v>
      </c>
      <c r="U61" s="17" t="s">
        <v>596</v>
      </c>
      <c r="V61" s="382" t="s">
        <v>50</v>
      </c>
      <c r="W61" s="85" t="s">
        <v>36</v>
      </c>
      <c r="X61" s="390"/>
      <c r="Y61" s="234"/>
      <c r="Z61" s="172">
        <v>0.1</v>
      </c>
      <c r="AA61" s="173" t="s">
        <v>28</v>
      </c>
      <c r="AB61" s="156">
        <v>1</v>
      </c>
      <c r="AC61" s="174">
        <v>0.1</v>
      </c>
      <c r="AD61" s="92" t="s">
        <v>28</v>
      </c>
      <c r="AE61" s="155">
        <v>1</v>
      </c>
    </row>
    <row r="62" spans="1:31" ht="81.75" customHeight="1">
      <c r="A62" s="41">
        <v>57</v>
      </c>
      <c r="B62" s="28" t="s">
        <v>337</v>
      </c>
      <c r="C62" s="18" t="s">
        <v>269</v>
      </c>
      <c r="D62" s="18" t="s">
        <v>270</v>
      </c>
      <c r="E62" s="18" t="s">
        <v>91</v>
      </c>
      <c r="F62" s="18" t="s">
        <v>563</v>
      </c>
      <c r="G62" s="239">
        <v>0.1</v>
      </c>
      <c r="H62" s="240">
        <v>300</v>
      </c>
      <c r="I62" s="240">
        <v>70</v>
      </c>
      <c r="J62" s="244"/>
      <c r="K62" s="72"/>
      <c r="L62" s="95">
        <v>1</v>
      </c>
      <c r="M62" s="17" t="s">
        <v>70</v>
      </c>
      <c r="N62" s="34" t="s">
        <v>46</v>
      </c>
      <c r="O62" s="17" t="s">
        <v>482</v>
      </c>
      <c r="P62" s="319" t="s">
        <v>36</v>
      </c>
      <c r="Q62" s="17" t="s">
        <v>70</v>
      </c>
      <c r="R62" s="17" t="s">
        <v>414</v>
      </c>
      <c r="S62" s="17" t="s">
        <v>391</v>
      </c>
      <c r="T62" s="76" t="s">
        <v>223</v>
      </c>
      <c r="U62" s="17" t="s">
        <v>597</v>
      </c>
      <c r="V62" s="383" t="s">
        <v>562</v>
      </c>
      <c r="W62" s="180" t="s">
        <v>423</v>
      </c>
      <c r="X62" s="388"/>
      <c r="Y62" s="229"/>
      <c r="Z62" s="172">
        <v>0.1</v>
      </c>
      <c r="AA62" s="173" t="s">
        <v>28</v>
      </c>
      <c r="AB62" s="156">
        <v>1</v>
      </c>
      <c r="AC62" s="174">
        <v>0.1</v>
      </c>
      <c r="AD62" s="92" t="s">
        <v>28</v>
      </c>
      <c r="AE62" s="155">
        <v>1</v>
      </c>
    </row>
    <row r="63" spans="1:31" s="46" customFormat="1" ht="84.75" customHeight="1">
      <c r="A63" s="41">
        <v>58</v>
      </c>
      <c r="B63" s="28" t="s">
        <v>338</v>
      </c>
      <c r="C63" s="18" t="s">
        <v>271</v>
      </c>
      <c r="D63" s="18" t="s">
        <v>272</v>
      </c>
      <c r="E63" s="18" t="s">
        <v>91</v>
      </c>
      <c r="F63" s="18" t="s">
        <v>563</v>
      </c>
      <c r="G63" s="239">
        <v>0.1</v>
      </c>
      <c r="H63" s="240">
        <v>400</v>
      </c>
      <c r="I63" s="240">
        <v>70</v>
      </c>
      <c r="J63" s="244"/>
      <c r="K63" s="72"/>
      <c r="L63" s="95">
        <v>1</v>
      </c>
      <c r="M63" s="17" t="s">
        <v>70</v>
      </c>
      <c r="N63" s="34" t="s">
        <v>46</v>
      </c>
      <c r="O63" s="17" t="s">
        <v>482</v>
      </c>
      <c r="P63" s="319" t="s">
        <v>36</v>
      </c>
      <c r="Q63" s="17" t="s">
        <v>70</v>
      </c>
      <c r="R63" s="17" t="s">
        <v>414</v>
      </c>
      <c r="S63" s="17" t="s">
        <v>391</v>
      </c>
      <c r="T63" s="76" t="s">
        <v>223</v>
      </c>
      <c r="U63" s="17" t="s">
        <v>598</v>
      </c>
      <c r="V63" s="382" t="s">
        <v>50</v>
      </c>
      <c r="W63" s="85" t="s">
        <v>36</v>
      </c>
      <c r="X63" s="390"/>
      <c r="Y63" s="234"/>
      <c r="Z63" s="172">
        <v>0.1</v>
      </c>
      <c r="AA63" s="173" t="s">
        <v>28</v>
      </c>
      <c r="AB63" s="156">
        <v>1</v>
      </c>
      <c r="AC63" s="174">
        <v>0.1</v>
      </c>
      <c r="AD63" s="92" t="s">
        <v>28</v>
      </c>
      <c r="AE63" s="155">
        <v>1</v>
      </c>
    </row>
    <row r="64" spans="1:31" s="94" customFormat="1" ht="84" customHeight="1">
      <c r="A64" s="41">
        <v>59</v>
      </c>
      <c r="B64" s="28" t="s">
        <v>339</v>
      </c>
      <c r="C64" s="18" t="s">
        <v>273</v>
      </c>
      <c r="D64" s="18" t="s">
        <v>274</v>
      </c>
      <c r="E64" s="18" t="s">
        <v>91</v>
      </c>
      <c r="F64" s="28" t="s">
        <v>50</v>
      </c>
      <c r="G64" s="239">
        <v>0.1</v>
      </c>
      <c r="H64" s="240">
        <v>200</v>
      </c>
      <c r="I64" s="240">
        <v>70</v>
      </c>
      <c r="J64" s="244"/>
      <c r="K64" s="72"/>
      <c r="L64" s="95">
        <f>1.9*1.3*1.02^5</f>
        <v>2.7270795839039996</v>
      </c>
      <c r="M64" s="17" t="s">
        <v>70</v>
      </c>
      <c r="N64" s="34" t="s">
        <v>46</v>
      </c>
      <c r="O64" s="17" t="s">
        <v>482</v>
      </c>
      <c r="P64" s="319" t="s">
        <v>36</v>
      </c>
      <c r="Q64" s="17" t="s">
        <v>70</v>
      </c>
      <c r="R64" s="17" t="s">
        <v>414</v>
      </c>
      <c r="S64" s="17" t="s">
        <v>391</v>
      </c>
      <c r="T64" s="76" t="s">
        <v>223</v>
      </c>
      <c r="U64" s="17" t="s">
        <v>603</v>
      </c>
      <c r="V64" s="382" t="s">
        <v>50</v>
      </c>
      <c r="W64" s="85" t="s">
        <v>36</v>
      </c>
      <c r="X64" s="390"/>
      <c r="Y64" s="234"/>
      <c r="Z64" s="172">
        <v>0.1</v>
      </c>
      <c r="AA64" s="173" t="s">
        <v>28</v>
      </c>
      <c r="AB64" s="156">
        <v>2.7270795839039996</v>
      </c>
      <c r="AC64" s="174">
        <v>0.1</v>
      </c>
      <c r="AD64" s="92" t="s">
        <v>28</v>
      </c>
      <c r="AE64" s="155">
        <v>2.7270795839039996</v>
      </c>
    </row>
    <row r="65" spans="1:31" ht="78.75" customHeight="1">
      <c r="A65" s="41">
        <v>60</v>
      </c>
      <c r="B65" s="28" t="s">
        <v>340</v>
      </c>
      <c r="C65" s="18" t="s">
        <v>275</v>
      </c>
      <c r="D65" s="18" t="s">
        <v>276</v>
      </c>
      <c r="E65" s="28" t="s">
        <v>91</v>
      </c>
      <c r="F65" s="28" t="s">
        <v>50</v>
      </c>
      <c r="G65" s="239">
        <v>0.1</v>
      </c>
      <c r="H65" s="240">
        <v>200</v>
      </c>
      <c r="I65" s="240">
        <v>70</v>
      </c>
      <c r="J65" s="244"/>
      <c r="K65" s="72"/>
      <c r="L65" s="95">
        <f>2.8*1.3*1.02^5</f>
        <v>4.0188541236479995</v>
      </c>
      <c r="M65" s="17" t="s">
        <v>70</v>
      </c>
      <c r="N65" s="34" t="s">
        <v>46</v>
      </c>
      <c r="O65" s="17" t="s">
        <v>482</v>
      </c>
      <c r="P65" s="319" t="s">
        <v>36</v>
      </c>
      <c r="Q65" s="17" t="s">
        <v>70</v>
      </c>
      <c r="R65" s="17" t="s">
        <v>414</v>
      </c>
      <c r="S65" s="17" t="s">
        <v>391</v>
      </c>
      <c r="T65" s="76" t="s">
        <v>223</v>
      </c>
      <c r="U65" s="17" t="s">
        <v>599</v>
      </c>
      <c r="V65" s="382" t="s">
        <v>50</v>
      </c>
      <c r="W65" s="85" t="s">
        <v>36</v>
      </c>
      <c r="X65" s="390"/>
      <c r="Y65" s="234"/>
      <c r="Z65" s="172">
        <v>0.1</v>
      </c>
      <c r="AA65" s="173" t="s">
        <v>28</v>
      </c>
      <c r="AB65" s="156">
        <v>4.0188541236479995</v>
      </c>
      <c r="AC65" s="174">
        <v>0.1</v>
      </c>
      <c r="AD65" s="92" t="s">
        <v>28</v>
      </c>
      <c r="AE65" s="155">
        <v>4.0188541236479995</v>
      </c>
    </row>
    <row r="66" spans="1:31" s="15" customFormat="1" ht="76.5">
      <c r="A66" s="41">
        <v>61</v>
      </c>
      <c r="B66" s="28" t="s">
        <v>341</v>
      </c>
      <c r="C66" s="18" t="s">
        <v>277</v>
      </c>
      <c r="D66" s="18" t="s">
        <v>278</v>
      </c>
      <c r="E66" s="28" t="s">
        <v>91</v>
      </c>
      <c r="F66" s="28" t="s">
        <v>50</v>
      </c>
      <c r="G66" s="239">
        <v>0.1</v>
      </c>
      <c r="H66" s="240">
        <v>200</v>
      </c>
      <c r="I66" s="240">
        <v>50</v>
      </c>
      <c r="J66" s="244"/>
      <c r="K66" s="72"/>
      <c r="L66" s="95">
        <f>2.9*1.3*1.02^5</f>
        <v>4.162384628064</v>
      </c>
      <c r="M66" s="17" t="s">
        <v>70</v>
      </c>
      <c r="N66" s="34" t="s">
        <v>46</v>
      </c>
      <c r="O66" s="17" t="s">
        <v>482</v>
      </c>
      <c r="P66" s="319" t="s">
        <v>36</v>
      </c>
      <c r="Q66" s="17" t="s">
        <v>70</v>
      </c>
      <c r="R66" s="17" t="s">
        <v>414</v>
      </c>
      <c r="S66" s="17" t="s">
        <v>391</v>
      </c>
      <c r="T66" s="76" t="s">
        <v>223</v>
      </c>
      <c r="U66" s="17" t="s">
        <v>596</v>
      </c>
      <c r="V66" s="382" t="s">
        <v>50</v>
      </c>
      <c r="W66" s="85" t="s">
        <v>36</v>
      </c>
      <c r="X66" s="390"/>
      <c r="Y66" s="234"/>
      <c r="Z66" s="172">
        <v>0.1</v>
      </c>
      <c r="AA66" s="173" t="s">
        <v>28</v>
      </c>
      <c r="AB66" s="156">
        <v>4.162384628064</v>
      </c>
      <c r="AC66" s="174">
        <v>0.1</v>
      </c>
      <c r="AD66" s="92" t="s">
        <v>28</v>
      </c>
      <c r="AE66" s="155">
        <v>4.162384628064</v>
      </c>
    </row>
    <row r="67" spans="1:31" s="46" customFormat="1" ht="76.5">
      <c r="A67" s="41">
        <v>62</v>
      </c>
      <c r="B67" s="28" t="s">
        <v>342</v>
      </c>
      <c r="C67" s="18" t="s">
        <v>279</v>
      </c>
      <c r="D67" s="18" t="s">
        <v>280</v>
      </c>
      <c r="E67" s="28" t="s">
        <v>91</v>
      </c>
      <c r="F67" s="28" t="s">
        <v>50</v>
      </c>
      <c r="G67" s="239">
        <v>0.1</v>
      </c>
      <c r="H67" s="240">
        <v>300</v>
      </c>
      <c r="I67" s="240">
        <v>70</v>
      </c>
      <c r="J67" s="244"/>
      <c r="K67" s="72"/>
      <c r="L67" s="95">
        <f>3.3*1.3*1.02^5</f>
        <v>4.736506645728</v>
      </c>
      <c r="M67" s="17" t="s">
        <v>70</v>
      </c>
      <c r="N67" s="34" t="s">
        <v>46</v>
      </c>
      <c r="O67" s="17" t="s">
        <v>482</v>
      </c>
      <c r="P67" s="319" t="s">
        <v>36</v>
      </c>
      <c r="Q67" s="17" t="s">
        <v>70</v>
      </c>
      <c r="R67" s="17" t="s">
        <v>414</v>
      </c>
      <c r="S67" s="17" t="s">
        <v>391</v>
      </c>
      <c r="T67" s="76" t="s">
        <v>223</v>
      </c>
      <c r="U67" s="17" t="s">
        <v>596</v>
      </c>
      <c r="V67" s="382" t="s">
        <v>50</v>
      </c>
      <c r="W67" s="85" t="s">
        <v>36</v>
      </c>
      <c r="X67" s="390"/>
      <c r="Y67" s="234"/>
      <c r="Z67" s="172">
        <v>0.1</v>
      </c>
      <c r="AA67" s="173" t="s">
        <v>28</v>
      </c>
      <c r="AB67" s="156">
        <v>4.736506645728</v>
      </c>
      <c r="AC67" s="174">
        <v>0.1</v>
      </c>
      <c r="AD67" s="92" t="s">
        <v>28</v>
      </c>
      <c r="AE67" s="155">
        <v>4.736506645728</v>
      </c>
    </row>
    <row r="68" spans="1:31" s="46" customFormat="1" ht="51.75" customHeight="1">
      <c r="A68" s="41">
        <v>63</v>
      </c>
      <c r="B68" s="28" t="s">
        <v>343</v>
      </c>
      <c r="C68" s="18" t="s">
        <v>281</v>
      </c>
      <c r="D68" s="18" t="s">
        <v>282</v>
      </c>
      <c r="E68" s="18" t="s">
        <v>91</v>
      </c>
      <c r="F68" s="28" t="s">
        <v>50</v>
      </c>
      <c r="G68" s="248"/>
      <c r="H68" s="240"/>
      <c r="I68" s="240"/>
      <c r="J68" s="19"/>
      <c r="K68" s="18"/>
      <c r="L68" s="90">
        <f>5.5*1.3*1.02^5</f>
        <v>7.89417774288</v>
      </c>
      <c r="M68" s="17" t="s">
        <v>70</v>
      </c>
      <c r="N68" s="34" t="s">
        <v>46</v>
      </c>
      <c r="O68" s="17" t="s">
        <v>482</v>
      </c>
      <c r="P68" s="319" t="s">
        <v>36</v>
      </c>
      <c r="Q68" s="17" t="s">
        <v>70</v>
      </c>
      <c r="R68" s="17" t="s">
        <v>414</v>
      </c>
      <c r="S68" s="17" t="s">
        <v>391</v>
      </c>
      <c r="T68" s="76" t="s">
        <v>223</v>
      </c>
      <c r="U68" s="386" t="s">
        <v>606</v>
      </c>
      <c r="V68" s="382" t="s">
        <v>50</v>
      </c>
      <c r="W68" s="85" t="s">
        <v>36</v>
      </c>
      <c r="X68" s="390"/>
      <c r="Y68" s="234"/>
      <c r="Z68" s="172" t="s">
        <v>28</v>
      </c>
      <c r="AA68" s="173" t="s">
        <v>28</v>
      </c>
      <c r="AB68" s="156">
        <v>7.89417774288</v>
      </c>
      <c r="AC68" s="174" t="s">
        <v>28</v>
      </c>
      <c r="AD68" s="92" t="s">
        <v>28</v>
      </c>
      <c r="AE68" s="155">
        <v>7.89417774288</v>
      </c>
    </row>
    <row r="69" spans="1:31" s="46" customFormat="1" ht="76.5">
      <c r="A69" s="41">
        <v>64</v>
      </c>
      <c r="B69" s="28" t="s">
        <v>344</v>
      </c>
      <c r="C69" s="18" t="s">
        <v>293</v>
      </c>
      <c r="D69" s="18" t="s">
        <v>294</v>
      </c>
      <c r="E69" s="18" t="s">
        <v>91</v>
      </c>
      <c r="F69" s="28" t="s">
        <v>50</v>
      </c>
      <c r="G69" s="239">
        <v>0.1</v>
      </c>
      <c r="H69" s="240">
        <v>300</v>
      </c>
      <c r="I69" s="240">
        <v>70</v>
      </c>
      <c r="J69" s="244"/>
      <c r="K69" s="72"/>
      <c r="L69" s="95">
        <v>1</v>
      </c>
      <c r="M69" s="17" t="s">
        <v>70</v>
      </c>
      <c r="N69" s="34" t="s">
        <v>46</v>
      </c>
      <c r="O69" s="17" t="s">
        <v>482</v>
      </c>
      <c r="P69" s="319" t="s">
        <v>36</v>
      </c>
      <c r="Q69" s="17" t="s">
        <v>70</v>
      </c>
      <c r="R69" s="17" t="s">
        <v>483</v>
      </c>
      <c r="S69" s="17" t="s">
        <v>485</v>
      </c>
      <c r="T69" s="76" t="s">
        <v>295</v>
      </c>
      <c r="U69" s="17" t="s">
        <v>600</v>
      </c>
      <c r="V69" s="382" t="s">
        <v>50</v>
      </c>
      <c r="W69" s="85" t="s">
        <v>36</v>
      </c>
      <c r="X69" s="390"/>
      <c r="Y69" s="234"/>
      <c r="Z69" s="172"/>
      <c r="AA69" s="173"/>
      <c r="AB69" s="156"/>
      <c r="AC69" s="174">
        <v>0.1</v>
      </c>
      <c r="AD69" s="92" t="s">
        <v>28</v>
      </c>
      <c r="AE69" s="155">
        <v>1</v>
      </c>
    </row>
    <row r="70" spans="1:31" s="46" customFormat="1" ht="76.5">
      <c r="A70" s="41">
        <v>65</v>
      </c>
      <c r="B70" s="28" t="s">
        <v>345</v>
      </c>
      <c r="C70" s="18" t="s">
        <v>296</v>
      </c>
      <c r="D70" s="18" t="s">
        <v>297</v>
      </c>
      <c r="E70" s="18" t="s">
        <v>91</v>
      </c>
      <c r="F70" s="28" t="s">
        <v>50</v>
      </c>
      <c r="G70" s="239">
        <v>0.1</v>
      </c>
      <c r="H70" s="240">
        <v>400</v>
      </c>
      <c r="I70" s="240">
        <v>100</v>
      </c>
      <c r="J70" s="244"/>
      <c r="K70" s="72"/>
      <c r="L70" s="95">
        <f>4.5*1.3*1.02^6</f>
        <v>6.588050152694401</v>
      </c>
      <c r="M70" s="17" t="s">
        <v>70</v>
      </c>
      <c r="N70" s="34" t="s">
        <v>46</v>
      </c>
      <c r="O70" s="17" t="s">
        <v>482</v>
      </c>
      <c r="P70" s="319" t="s">
        <v>36</v>
      </c>
      <c r="Q70" s="17" t="s">
        <v>70</v>
      </c>
      <c r="R70" s="17" t="s">
        <v>483</v>
      </c>
      <c r="S70" s="17" t="s">
        <v>485</v>
      </c>
      <c r="T70" s="76" t="s">
        <v>295</v>
      </c>
      <c r="U70" s="17" t="s">
        <v>602</v>
      </c>
      <c r="V70" s="382" t="s">
        <v>50</v>
      </c>
      <c r="W70" s="85" t="s">
        <v>36</v>
      </c>
      <c r="X70" s="390"/>
      <c r="Y70" s="234"/>
      <c r="Z70" s="172"/>
      <c r="AA70" s="173"/>
      <c r="AB70" s="156"/>
      <c r="AC70" s="174">
        <v>0.1</v>
      </c>
      <c r="AD70" s="92" t="s">
        <v>28</v>
      </c>
      <c r="AE70" s="155">
        <v>6.588050152694401</v>
      </c>
    </row>
    <row r="71" spans="1:31" s="31" customFormat="1" ht="86.25" customHeight="1">
      <c r="A71" s="41">
        <v>66</v>
      </c>
      <c r="B71" s="28" t="s">
        <v>346</v>
      </c>
      <c r="C71" s="18" t="s">
        <v>298</v>
      </c>
      <c r="D71" s="18" t="s">
        <v>299</v>
      </c>
      <c r="E71" s="28" t="s">
        <v>91</v>
      </c>
      <c r="F71" s="28" t="s">
        <v>50</v>
      </c>
      <c r="G71" s="239">
        <v>0.1</v>
      </c>
      <c r="H71" s="240">
        <v>200</v>
      </c>
      <c r="I71" s="240">
        <v>52</v>
      </c>
      <c r="J71" s="244"/>
      <c r="K71" s="72"/>
      <c r="L71" s="95">
        <v>1</v>
      </c>
      <c r="M71" s="17" t="s">
        <v>70</v>
      </c>
      <c r="N71" s="34" t="s">
        <v>46</v>
      </c>
      <c r="O71" s="17" t="s">
        <v>482</v>
      </c>
      <c r="P71" s="319" t="s">
        <v>36</v>
      </c>
      <c r="Q71" s="17" t="s">
        <v>70</v>
      </c>
      <c r="R71" s="17" t="s">
        <v>483</v>
      </c>
      <c r="S71" s="17" t="s">
        <v>485</v>
      </c>
      <c r="T71" s="76" t="s">
        <v>295</v>
      </c>
      <c r="U71" s="17" t="s">
        <v>605</v>
      </c>
      <c r="V71" s="382" t="s">
        <v>50</v>
      </c>
      <c r="W71" s="85" t="s">
        <v>36</v>
      </c>
      <c r="X71" s="390"/>
      <c r="Y71" s="234"/>
      <c r="Z71" s="172"/>
      <c r="AA71" s="173"/>
      <c r="AB71" s="156"/>
      <c r="AC71" s="174">
        <v>0.1</v>
      </c>
      <c r="AD71" s="92" t="s">
        <v>28</v>
      </c>
      <c r="AE71" s="155">
        <v>1</v>
      </c>
    </row>
    <row r="72" spans="1:31" ht="69.75" customHeight="1">
      <c r="A72" s="41">
        <v>67</v>
      </c>
      <c r="B72" s="28" t="s">
        <v>347</v>
      </c>
      <c r="C72" s="18" t="s">
        <v>459</v>
      </c>
      <c r="D72" s="18" t="s">
        <v>418</v>
      </c>
      <c r="E72" s="28" t="s">
        <v>91</v>
      </c>
      <c r="F72" s="28" t="s">
        <v>50</v>
      </c>
      <c r="G72" s="239">
        <v>12.8</v>
      </c>
      <c r="H72" s="240">
        <v>200</v>
      </c>
      <c r="I72" s="240">
        <v>70</v>
      </c>
      <c r="J72" s="244"/>
      <c r="K72" s="72"/>
      <c r="L72" s="90">
        <f>12.4*1.3*1.02^6</f>
        <v>18.15373819853568</v>
      </c>
      <c r="M72" s="17" t="s">
        <v>70</v>
      </c>
      <c r="N72" s="34" t="s">
        <v>46</v>
      </c>
      <c r="O72" s="17" t="s">
        <v>482</v>
      </c>
      <c r="P72" s="319" t="s">
        <v>36</v>
      </c>
      <c r="Q72" s="17" t="s">
        <v>70</v>
      </c>
      <c r="R72" s="17" t="s">
        <v>483</v>
      </c>
      <c r="S72" s="17" t="s">
        <v>485</v>
      </c>
      <c r="T72" s="76" t="s">
        <v>295</v>
      </c>
      <c r="U72" s="17" t="s">
        <v>601</v>
      </c>
      <c r="V72" s="382" t="s">
        <v>50</v>
      </c>
      <c r="W72" s="85" t="s">
        <v>36</v>
      </c>
      <c r="X72" s="390"/>
      <c r="Y72" s="234"/>
      <c r="Z72" s="172"/>
      <c r="AA72" s="173"/>
      <c r="AB72" s="156"/>
      <c r="AC72" s="174">
        <v>12.8</v>
      </c>
      <c r="AD72" s="92" t="s">
        <v>28</v>
      </c>
      <c r="AE72" s="155">
        <v>18.15373819853568</v>
      </c>
    </row>
    <row r="73" spans="1:31" s="15" customFormat="1" ht="72" customHeight="1">
      <c r="A73" s="41">
        <v>68</v>
      </c>
      <c r="B73" s="28" t="s">
        <v>348</v>
      </c>
      <c r="C73" s="18" t="s">
        <v>300</v>
      </c>
      <c r="D73" s="18" t="s">
        <v>301</v>
      </c>
      <c r="E73" s="18" t="s">
        <v>91</v>
      </c>
      <c r="F73" s="28" t="s">
        <v>50</v>
      </c>
      <c r="G73" s="239">
        <v>0.1</v>
      </c>
      <c r="H73" s="240">
        <v>100</v>
      </c>
      <c r="I73" s="240">
        <v>70</v>
      </c>
      <c r="J73" s="244"/>
      <c r="K73" s="72"/>
      <c r="L73" s="95">
        <v>1</v>
      </c>
      <c r="M73" s="17" t="s">
        <v>70</v>
      </c>
      <c r="N73" s="34" t="s">
        <v>46</v>
      </c>
      <c r="O73" s="17" t="s">
        <v>482</v>
      </c>
      <c r="P73" s="319" t="s">
        <v>36</v>
      </c>
      <c r="Q73" s="17" t="s">
        <v>70</v>
      </c>
      <c r="R73" s="17" t="s">
        <v>483</v>
      </c>
      <c r="S73" s="17" t="s">
        <v>485</v>
      </c>
      <c r="T73" s="76" t="s">
        <v>302</v>
      </c>
      <c r="U73" s="17" t="s">
        <v>608</v>
      </c>
      <c r="V73" s="382" t="s">
        <v>50</v>
      </c>
      <c r="W73" s="85" t="s">
        <v>36</v>
      </c>
      <c r="X73" s="390"/>
      <c r="Y73" s="234"/>
      <c r="Z73" s="172"/>
      <c r="AA73" s="173"/>
      <c r="AB73" s="156"/>
      <c r="AC73" s="174">
        <v>0.1</v>
      </c>
      <c r="AD73" s="92" t="s">
        <v>28</v>
      </c>
      <c r="AE73" s="155">
        <v>1</v>
      </c>
    </row>
    <row r="74" spans="1:31" s="15" customFormat="1" ht="48" customHeight="1">
      <c r="A74" s="41">
        <v>69</v>
      </c>
      <c r="B74" s="28" t="s">
        <v>349</v>
      </c>
      <c r="C74" s="18" t="s">
        <v>303</v>
      </c>
      <c r="D74" s="18" t="s">
        <v>304</v>
      </c>
      <c r="E74" s="18" t="s">
        <v>91</v>
      </c>
      <c r="F74" s="28" t="s">
        <v>50</v>
      </c>
      <c r="G74" s="261"/>
      <c r="H74" s="126"/>
      <c r="I74" s="126"/>
      <c r="J74" s="126"/>
      <c r="K74" s="25"/>
      <c r="L74" s="90">
        <f>3*1.3*1.02^7</f>
        <v>4.479874103832191</v>
      </c>
      <c r="M74" s="17" t="s">
        <v>70</v>
      </c>
      <c r="N74" s="34" t="s">
        <v>46</v>
      </c>
      <c r="O74" s="17" t="s">
        <v>482</v>
      </c>
      <c r="P74" s="319" t="s">
        <v>36</v>
      </c>
      <c r="Q74" s="17" t="s">
        <v>70</v>
      </c>
      <c r="R74" s="17" t="s">
        <v>483</v>
      </c>
      <c r="S74" s="17" t="s">
        <v>485</v>
      </c>
      <c r="T74" s="76" t="s">
        <v>302</v>
      </c>
      <c r="U74" s="386" t="s">
        <v>606</v>
      </c>
      <c r="V74" s="382" t="s">
        <v>50</v>
      </c>
      <c r="W74" s="85" t="s">
        <v>36</v>
      </c>
      <c r="X74" s="390"/>
      <c r="Y74" s="234"/>
      <c r="Z74" s="172"/>
      <c r="AA74" s="173"/>
      <c r="AB74" s="156"/>
      <c r="AC74" s="174" t="s">
        <v>28</v>
      </c>
      <c r="AD74" s="92" t="s">
        <v>28</v>
      </c>
      <c r="AE74" s="155">
        <v>4.479874103832191</v>
      </c>
    </row>
    <row r="75" spans="1:31" s="15" customFormat="1" ht="58.5" customHeight="1">
      <c r="A75" s="41">
        <v>70</v>
      </c>
      <c r="B75" s="28" t="s">
        <v>350</v>
      </c>
      <c r="C75" s="18" t="s">
        <v>305</v>
      </c>
      <c r="D75" s="18" t="s">
        <v>306</v>
      </c>
      <c r="E75" s="18" t="s">
        <v>91</v>
      </c>
      <c r="F75" s="18" t="s">
        <v>563</v>
      </c>
      <c r="G75" s="261"/>
      <c r="H75" s="126"/>
      <c r="I75" s="126"/>
      <c r="J75" s="126"/>
      <c r="K75" s="25"/>
      <c r="L75" s="90">
        <f>1*1.3*1.02^8</f>
        <v>1.5231571953029452</v>
      </c>
      <c r="M75" s="17" t="s">
        <v>70</v>
      </c>
      <c r="N75" s="34" t="s">
        <v>46</v>
      </c>
      <c r="O75" s="17" t="s">
        <v>108</v>
      </c>
      <c r="P75" s="17" t="s">
        <v>486</v>
      </c>
      <c r="Q75" s="17" t="s">
        <v>70</v>
      </c>
      <c r="R75" s="17" t="s">
        <v>483</v>
      </c>
      <c r="S75" s="17" t="s">
        <v>485</v>
      </c>
      <c r="T75" s="76" t="s">
        <v>93</v>
      </c>
      <c r="U75" s="386" t="s">
        <v>606</v>
      </c>
      <c r="V75" s="382" t="s">
        <v>50</v>
      </c>
      <c r="W75" s="85" t="s">
        <v>36</v>
      </c>
      <c r="X75" s="390"/>
      <c r="Y75" s="234"/>
      <c r="Z75" s="172"/>
      <c r="AA75" s="173"/>
      <c r="AB75" s="156"/>
      <c r="AC75" s="174" t="s">
        <v>28</v>
      </c>
      <c r="AD75" s="92" t="s">
        <v>28</v>
      </c>
      <c r="AE75" s="155">
        <v>1.5231571953029452</v>
      </c>
    </row>
    <row r="76" spans="1:31" s="15" customFormat="1" ht="51.75" customHeight="1" thickBot="1">
      <c r="A76" s="199">
        <v>71</v>
      </c>
      <c r="B76" s="200" t="s">
        <v>351</v>
      </c>
      <c r="C76" s="148" t="s">
        <v>372</v>
      </c>
      <c r="D76" s="148" t="s">
        <v>192</v>
      </c>
      <c r="E76" s="200" t="s">
        <v>91</v>
      </c>
      <c r="F76" s="200" t="s">
        <v>564</v>
      </c>
      <c r="G76" s="267"/>
      <c r="H76" s="249"/>
      <c r="I76" s="249">
        <v>84</v>
      </c>
      <c r="J76" s="249"/>
      <c r="K76" s="201" t="s">
        <v>184</v>
      </c>
      <c r="L76" s="202">
        <v>3</v>
      </c>
      <c r="M76" s="298" t="s">
        <v>70</v>
      </c>
      <c r="N76" s="299" t="s">
        <v>46</v>
      </c>
      <c r="O76" s="304" t="s">
        <v>36</v>
      </c>
      <c r="P76" s="304" t="s">
        <v>36</v>
      </c>
      <c r="Q76" s="299" t="s">
        <v>70</v>
      </c>
      <c r="R76" s="299" t="s">
        <v>70</v>
      </c>
      <c r="S76" s="299" t="s">
        <v>70</v>
      </c>
      <c r="T76" s="206" t="s">
        <v>193</v>
      </c>
      <c r="U76" s="207" t="s">
        <v>389</v>
      </c>
      <c r="V76" s="204" t="s">
        <v>564</v>
      </c>
      <c r="W76" s="208" t="s">
        <v>36</v>
      </c>
      <c r="X76" s="392"/>
      <c r="Y76" s="234"/>
      <c r="Z76" s="172"/>
      <c r="AA76" s="173"/>
      <c r="AB76" s="156"/>
      <c r="AC76" s="217" t="s">
        <v>28</v>
      </c>
      <c r="AD76" s="218" t="s">
        <v>28</v>
      </c>
      <c r="AE76" s="219">
        <v>3</v>
      </c>
    </row>
    <row r="77" spans="1:31" s="15" customFormat="1" ht="27" customHeight="1" thickBot="1">
      <c r="A77" s="441" t="s">
        <v>377</v>
      </c>
      <c r="B77" s="442"/>
      <c r="C77" s="442"/>
      <c r="D77" s="442"/>
      <c r="E77" s="443"/>
      <c r="F77" s="329"/>
      <c r="G77" s="330"/>
      <c r="H77" s="331"/>
      <c r="I77" s="331"/>
      <c r="J77" s="331"/>
      <c r="K77" s="332"/>
      <c r="L77" s="333"/>
      <c r="M77" s="333"/>
      <c r="N77" s="329"/>
      <c r="O77" s="329"/>
      <c r="P77" s="329"/>
      <c r="Q77" s="329"/>
      <c r="R77" s="329"/>
      <c r="S77" s="329"/>
      <c r="T77" s="334"/>
      <c r="U77" s="335"/>
      <c r="V77" s="329"/>
      <c r="W77" s="336"/>
      <c r="X77" s="393"/>
      <c r="Y77" s="236"/>
      <c r="Z77" s="163">
        <v>434.45000000000016</v>
      </c>
      <c r="AA77" s="164">
        <v>205</v>
      </c>
      <c r="AB77" s="162">
        <v>1891.3387574599362</v>
      </c>
      <c r="AC77" s="163">
        <v>558.8500000000003</v>
      </c>
      <c r="AD77" s="164">
        <v>320</v>
      </c>
      <c r="AE77" s="162">
        <v>2494.8076585705153</v>
      </c>
    </row>
    <row r="78" spans="1:24" ht="12.75">
      <c r="A78" s="337"/>
      <c r="B78" s="338"/>
      <c r="C78" s="338"/>
      <c r="D78" s="338"/>
      <c r="E78" s="338"/>
      <c r="F78" s="338"/>
      <c r="G78" s="338"/>
      <c r="H78" s="338"/>
      <c r="I78" s="338"/>
      <c r="J78" s="338"/>
      <c r="K78" s="338"/>
      <c r="L78" s="339"/>
      <c r="M78" s="339"/>
      <c r="N78" s="338"/>
      <c r="O78" s="338"/>
      <c r="P78" s="338"/>
      <c r="Q78" s="338"/>
      <c r="R78" s="338"/>
      <c r="S78" s="338"/>
      <c r="T78" s="338"/>
      <c r="U78" s="338"/>
      <c r="V78" s="338"/>
      <c r="W78" s="338"/>
      <c r="X78" s="338"/>
    </row>
    <row r="79" spans="1:31" ht="12.75">
      <c r="A79" s="340" t="s">
        <v>353</v>
      </c>
      <c r="B79" s="338"/>
      <c r="C79" s="338"/>
      <c r="D79" s="338"/>
      <c r="E79" s="338"/>
      <c r="F79" s="338"/>
      <c r="G79" s="338"/>
      <c r="H79" s="338"/>
      <c r="I79" s="338"/>
      <c r="J79" s="338"/>
      <c r="K79" s="338"/>
      <c r="L79" s="339"/>
      <c r="M79" s="339"/>
      <c r="N79" s="338"/>
      <c r="O79" s="338"/>
      <c r="P79" s="338"/>
      <c r="Q79" s="338"/>
      <c r="R79" s="338"/>
      <c r="S79" s="338"/>
      <c r="T79" s="338"/>
      <c r="U79" s="338"/>
      <c r="V79" s="338"/>
      <c r="W79" s="338"/>
      <c r="X79" s="338"/>
      <c r="Z79" s="305" t="s">
        <v>506</v>
      </c>
      <c r="AA79" s="306"/>
      <c r="AB79" s="307">
        <v>2706.4387574599364</v>
      </c>
      <c r="AC79" s="306"/>
      <c r="AD79" s="306"/>
      <c r="AE79" s="307">
        <v>3309.9076585705157</v>
      </c>
    </row>
    <row r="80" spans="1:24" ht="12.75">
      <c r="A80" s="340" t="s">
        <v>380</v>
      </c>
      <c r="B80" s="338"/>
      <c r="C80" s="338"/>
      <c r="D80" s="338"/>
      <c r="E80" s="338"/>
      <c r="F80" s="338"/>
      <c r="G80" s="338"/>
      <c r="H80" s="338"/>
      <c r="I80" s="338"/>
      <c r="J80" s="338"/>
      <c r="K80" s="338"/>
      <c r="L80" s="339"/>
      <c r="M80" s="339"/>
      <c r="N80" s="338"/>
      <c r="O80" s="338"/>
      <c r="P80" s="338"/>
      <c r="Q80" s="338"/>
      <c r="R80" s="338"/>
      <c r="S80" s="338"/>
      <c r="T80" s="338"/>
      <c r="U80" s="338"/>
      <c r="V80" s="338"/>
      <c r="W80" s="338"/>
      <c r="X80" s="338"/>
    </row>
    <row r="81" spans="1:24" ht="12.75">
      <c r="A81" s="340" t="s">
        <v>610</v>
      </c>
      <c r="B81" s="338"/>
      <c r="C81" s="338"/>
      <c r="D81" s="338"/>
      <c r="E81" s="338"/>
      <c r="F81" s="338"/>
      <c r="G81" s="338"/>
      <c r="H81" s="338"/>
      <c r="I81" s="338"/>
      <c r="J81" s="338"/>
      <c r="K81" s="338"/>
      <c r="L81" s="339"/>
      <c r="M81" s="339"/>
      <c r="N81" s="338"/>
      <c r="O81" s="338"/>
      <c r="P81" s="338"/>
      <c r="Q81" s="338"/>
      <c r="R81" s="338"/>
      <c r="S81" s="338"/>
      <c r="T81" s="338"/>
      <c r="U81" s="338"/>
      <c r="V81" s="338"/>
      <c r="W81" s="338"/>
      <c r="X81" s="338"/>
    </row>
    <row r="82" spans="1:24" ht="12.75">
      <c r="A82" s="337"/>
      <c r="B82" s="338"/>
      <c r="C82" s="338"/>
      <c r="D82" s="338"/>
      <c r="E82" s="338"/>
      <c r="F82" s="338"/>
      <c r="G82" s="338"/>
      <c r="H82" s="338"/>
      <c r="I82" s="338"/>
      <c r="J82" s="338"/>
      <c r="K82" s="338"/>
      <c r="L82" s="339"/>
      <c r="M82" s="339"/>
      <c r="N82" s="338"/>
      <c r="O82" s="338"/>
      <c r="P82" s="338"/>
      <c r="Q82" s="338"/>
      <c r="R82" s="338"/>
      <c r="S82" s="338"/>
      <c r="T82" s="338"/>
      <c r="U82" s="338"/>
      <c r="V82" s="338"/>
      <c r="W82" s="338"/>
      <c r="X82" s="338"/>
    </row>
    <row r="83" spans="1:31" s="31" customFormat="1" ht="12.75" customHeight="1">
      <c r="A83" s="341" t="s">
        <v>513</v>
      </c>
      <c r="B83" s="350"/>
      <c r="C83" s="350"/>
      <c r="D83" s="350"/>
      <c r="E83" s="350"/>
      <c r="F83" s="350"/>
      <c r="G83" s="350"/>
      <c r="H83" s="350"/>
      <c r="I83" s="350"/>
      <c r="J83" s="350"/>
      <c r="K83" s="350"/>
      <c r="L83" s="350"/>
      <c r="M83" s="350"/>
      <c r="N83" s="350"/>
      <c r="O83" s="350"/>
      <c r="P83" s="350"/>
      <c r="Q83" s="350"/>
      <c r="R83" s="350"/>
      <c r="S83" s="350"/>
      <c r="T83" s="350"/>
      <c r="U83" s="350"/>
      <c r="V83" s="400"/>
      <c r="W83" s="400"/>
      <c r="X83" s="400"/>
      <c r="Y83" s="145"/>
      <c r="Z83" s="151"/>
      <c r="AA83" s="151"/>
      <c r="AB83" s="151"/>
      <c r="AC83" s="151"/>
      <c r="AD83" s="151"/>
      <c r="AE83" s="151"/>
    </row>
    <row r="84" spans="1:31" s="31" customFormat="1" ht="23.25" customHeight="1">
      <c r="A84" s="343">
        <v>1</v>
      </c>
      <c r="B84" s="455" t="s">
        <v>18</v>
      </c>
      <c r="C84" s="455"/>
      <c r="D84" s="455"/>
      <c r="E84" s="455"/>
      <c r="F84" s="455"/>
      <c r="G84" s="455"/>
      <c r="H84" s="455"/>
      <c r="I84" s="455"/>
      <c r="J84" s="455"/>
      <c r="K84" s="455"/>
      <c r="L84" s="455"/>
      <c r="M84" s="455"/>
      <c r="N84" s="455"/>
      <c r="O84" s="455"/>
      <c r="P84" s="455"/>
      <c r="Q84" s="455"/>
      <c r="R84" s="455"/>
      <c r="S84" s="455"/>
      <c r="T84" s="455"/>
      <c r="U84" s="455"/>
      <c r="V84" s="455"/>
      <c r="W84" s="455"/>
      <c r="X84" s="400"/>
      <c r="Y84" s="145"/>
      <c r="Z84" s="151"/>
      <c r="AA84" s="151"/>
      <c r="AB84" s="151"/>
      <c r="AC84" s="151"/>
      <c r="AD84" s="151"/>
      <c r="AE84" s="151"/>
    </row>
    <row r="85" spans="1:25" s="64" customFormat="1" ht="12.75">
      <c r="A85" s="344">
        <v>2</v>
      </c>
      <c r="B85" s="345" t="s">
        <v>19</v>
      </c>
      <c r="C85" s="345"/>
      <c r="D85" s="346"/>
      <c r="E85" s="346"/>
      <c r="F85" s="346"/>
      <c r="G85" s="346"/>
      <c r="H85" s="346"/>
      <c r="I85" s="346"/>
      <c r="J85" s="346"/>
      <c r="K85" s="346"/>
      <c r="L85" s="347"/>
      <c r="M85" s="347"/>
      <c r="N85" s="348"/>
      <c r="O85" s="348"/>
      <c r="P85" s="348"/>
      <c r="Q85" s="348"/>
      <c r="R85" s="348"/>
      <c r="S85" s="348"/>
      <c r="T85" s="346"/>
      <c r="U85" s="348"/>
      <c r="V85" s="348"/>
      <c r="W85" s="348"/>
      <c r="X85" s="348"/>
      <c r="Y85" s="66"/>
    </row>
    <row r="86" spans="1:31" ht="12.75">
      <c r="A86" s="344">
        <v>3</v>
      </c>
      <c r="B86" s="349" t="s">
        <v>20</v>
      </c>
      <c r="C86" s="338"/>
      <c r="D86" s="338"/>
      <c r="E86" s="338"/>
      <c r="F86" s="338"/>
      <c r="G86" s="338"/>
      <c r="H86" s="338"/>
      <c r="I86" s="338"/>
      <c r="J86" s="338"/>
      <c r="K86" s="338"/>
      <c r="L86" s="339"/>
      <c r="M86" s="339"/>
      <c r="N86" s="338"/>
      <c r="O86" s="338"/>
      <c r="P86" s="338"/>
      <c r="Q86" s="338"/>
      <c r="R86" s="338"/>
      <c r="S86" s="338"/>
      <c r="T86" s="338"/>
      <c r="U86" s="338"/>
      <c r="V86" s="338"/>
      <c r="W86" s="338"/>
      <c r="X86" s="338"/>
      <c r="Z86" s="7"/>
      <c r="AA86" s="7"/>
      <c r="AB86" s="7"/>
      <c r="AC86" s="7"/>
      <c r="AD86" s="7"/>
      <c r="AE86" s="7"/>
    </row>
    <row r="87" spans="1:31" ht="12.75">
      <c r="A87" s="63"/>
      <c r="B87" s="64"/>
      <c r="Z87" s="7"/>
      <c r="AA87" s="7"/>
      <c r="AB87" s="7"/>
      <c r="AC87" s="7"/>
      <c r="AD87" s="7"/>
      <c r="AE87" s="7"/>
    </row>
    <row r="88" spans="1:31" ht="12.75">
      <c r="A88" s="33"/>
      <c r="L88" s="68"/>
      <c r="M88" s="68"/>
      <c r="Z88" s="7"/>
      <c r="AA88" s="7"/>
      <c r="AB88" s="7"/>
      <c r="AC88" s="7"/>
      <c r="AD88" s="7"/>
      <c r="AE88" s="7"/>
    </row>
    <row r="89" spans="26:31" ht="12.75">
      <c r="Z89" s="7"/>
      <c r="AA89" s="7"/>
      <c r="AB89" s="7"/>
      <c r="AC89" s="7"/>
      <c r="AD89" s="7"/>
      <c r="AE89" s="7"/>
    </row>
    <row r="90" spans="26:31" ht="12.75">
      <c r="Z90" s="7"/>
      <c r="AA90" s="7"/>
      <c r="AB90" s="7"/>
      <c r="AC90" s="7"/>
      <c r="AD90" s="7"/>
      <c r="AE90" s="7"/>
    </row>
    <row r="91" spans="26:31" ht="12.75">
      <c r="Z91" s="7"/>
      <c r="AA91" s="7"/>
      <c r="AB91" s="7"/>
      <c r="AC91" s="7"/>
      <c r="AD91" s="7"/>
      <c r="AE91" s="7"/>
    </row>
  </sheetData>
  <sheetProtection/>
  <mergeCells count="18">
    <mergeCell ref="N4:N5"/>
    <mergeCell ref="T4:T5"/>
    <mergeCell ref="A4:A5"/>
    <mergeCell ref="B4:B5"/>
    <mergeCell ref="C4:C5"/>
    <mergeCell ref="D4:D5"/>
    <mergeCell ref="E4:E5"/>
    <mergeCell ref="F4:F5"/>
    <mergeCell ref="U4:U5"/>
    <mergeCell ref="X4:X5"/>
    <mergeCell ref="Z4:AB4"/>
    <mergeCell ref="AC4:AE4"/>
    <mergeCell ref="A77:E77"/>
    <mergeCell ref="B84:W84"/>
    <mergeCell ref="G4:I4"/>
    <mergeCell ref="J4:J5"/>
    <mergeCell ref="K4:K5"/>
    <mergeCell ref="L4:L5"/>
  </mergeCells>
  <printOptions/>
  <pageMargins left="0.1968503937007874" right="0.1968503937007874" top="0.5905511811023623" bottom="0.5905511811023623" header="0.31496062992125984" footer="0.31496062992125984"/>
  <pageSetup fitToHeight="2"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dimension ref="A1:B20"/>
  <sheetViews>
    <sheetView zoomScalePageLayoutView="0" workbookViewId="0" topLeftCell="A1">
      <selection activeCell="B30" sqref="B30"/>
    </sheetView>
  </sheetViews>
  <sheetFormatPr defaultColWidth="11.421875" defaultRowHeight="12.75"/>
  <cols>
    <col min="1" max="1" width="26.421875" style="352" customWidth="1"/>
    <col min="2" max="2" width="129.8515625" style="352" customWidth="1"/>
    <col min="3" max="16384" width="11.421875" style="352" customWidth="1"/>
  </cols>
  <sheetData>
    <row r="1" ht="15.75">
      <c r="A1" s="351" t="s">
        <v>530</v>
      </c>
    </row>
    <row r="2" ht="9" customHeight="1">
      <c r="A2" s="351"/>
    </row>
    <row r="3" ht="12.75">
      <c r="A3" s="353" t="s">
        <v>531</v>
      </c>
    </row>
    <row r="4" spans="1:2" ht="12.75">
      <c r="A4" s="354" t="s">
        <v>66</v>
      </c>
      <c r="B4" s="354" t="s">
        <v>532</v>
      </c>
    </row>
    <row r="5" spans="1:2" ht="12.75">
      <c r="A5" s="354" t="s">
        <v>533</v>
      </c>
      <c r="B5" s="354" t="s">
        <v>534</v>
      </c>
    </row>
    <row r="6" spans="1:2" ht="12.75">
      <c r="A6" s="354" t="s">
        <v>535</v>
      </c>
      <c r="B6" s="354" t="s">
        <v>565</v>
      </c>
    </row>
    <row r="7" spans="1:2" ht="12.75">
      <c r="A7" s="354" t="s">
        <v>378</v>
      </c>
      <c r="B7" s="354" t="s">
        <v>536</v>
      </c>
    </row>
    <row r="8" spans="1:2" ht="12.75">
      <c r="A8" s="354" t="s">
        <v>537</v>
      </c>
      <c r="B8" s="354" t="s">
        <v>538</v>
      </c>
    </row>
    <row r="9" spans="1:2" ht="12.75">
      <c r="A9" s="354" t="s">
        <v>539</v>
      </c>
      <c r="B9" s="354" t="s">
        <v>540</v>
      </c>
    </row>
    <row r="10" spans="1:2" ht="12.75">
      <c r="A10" s="354" t="s">
        <v>541</v>
      </c>
      <c r="B10" s="354" t="s">
        <v>542</v>
      </c>
    </row>
    <row r="11" spans="1:2" ht="12.75">
      <c r="A11" s="354" t="s">
        <v>35</v>
      </c>
      <c r="B11" s="354" t="s">
        <v>543</v>
      </c>
    </row>
    <row r="12" spans="1:2" ht="12.75">
      <c r="A12" s="354" t="s">
        <v>544</v>
      </c>
      <c r="B12" s="354" t="s">
        <v>545</v>
      </c>
    </row>
    <row r="13" spans="1:2" ht="12.75">
      <c r="A13" s="354" t="s">
        <v>546</v>
      </c>
      <c r="B13" s="354" t="s">
        <v>547</v>
      </c>
    </row>
    <row r="14" spans="1:2" ht="12.75">
      <c r="A14" s="354" t="s">
        <v>548</v>
      </c>
      <c r="B14" s="354" t="s">
        <v>549</v>
      </c>
    </row>
    <row r="15" spans="1:2" ht="12.75">
      <c r="A15" s="354" t="s">
        <v>118</v>
      </c>
      <c r="B15" s="354" t="s">
        <v>550</v>
      </c>
    </row>
    <row r="16" spans="1:2" ht="12.75">
      <c r="A16" s="354" t="s">
        <v>50</v>
      </c>
      <c r="B16" s="354" t="s">
        <v>551</v>
      </c>
    </row>
    <row r="17" spans="1:2" ht="12.75">
      <c r="A17" s="354" t="s">
        <v>552</v>
      </c>
      <c r="B17" s="354" t="s">
        <v>553</v>
      </c>
    </row>
    <row r="18" spans="1:2" ht="12.75">
      <c r="A18" s="354" t="s">
        <v>554</v>
      </c>
      <c r="B18" s="354" t="s">
        <v>555</v>
      </c>
    </row>
    <row r="19" spans="1:2" ht="12.75">
      <c r="A19" s="354" t="s">
        <v>96</v>
      </c>
      <c r="B19" s="354" t="s">
        <v>556</v>
      </c>
    </row>
    <row r="20" spans="1:2" ht="12.75">
      <c r="A20" s="354" t="s">
        <v>557</v>
      </c>
      <c r="B20" s="354" t="s">
        <v>558</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Fernleitungsnetzbetreiber</dc:creator>
  <cp:keywords/>
  <dc:description/>
  <cp:lastModifiedBy>m.corallo</cp:lastModifiedBy>
  <cp:lastPrinted>2015-11-16T08:26:16Z</cp:lastPrinted>
  <dcterms:created xsi:type="dcterms:W3CDTF">2012-11-21T10:40:32Z</dcterms:created>
  <dcterms:modified xsi:type="dcterms:W3CDTF">2015-11-16T08:26:29Z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hase">
    <vt:lpwstr/>
  </property>
</Properties>
</file>